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drawings/drawing3.xml" ContentType="application/vnd.openxmlformats-officedocument.drawing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drawings/drawing4.xml" ContentType="application/vnd.openxmlformats-officedocument.drawing+xml"/>
  <Override PartName="/xl/ctrlProps/ctrlProp32.xml" ContentType="application/vnd.ms-excel.controlproperties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 codeName="{8C4F1C90-05EB-6A55-5F09-09C24B55AC0B}"/>
  <workbookPr codeName="ThisWorkbook"/>
  <bookViews>
    <workbookView xWindow="0" yWindow="180" windowWidth="11520" windowHeight="6825" tabRatio="813" activeTab="1"/>
  </bookViews>
  <sheets>
    <sheet name="Introduction" sheetId="5" r:id="rId1"/>
    <sheet name="Analyse du donneur d'ordre" sheetId="2" r:id="rId2"/>
    <sheet name="Analyse du prestataire" sheetId="3" r:id="rId3"/>
    <sheet name="Analyse du partenariat" sheetId="4" r:id="rId4"/>
    <sheet name="Notice détaillée" sheetId="9" r:id="rId5"/>
    <sheet name="Liste" sheetId="6" state="veryHidden" r:id="rId6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T28" i="4" l="1"/>
  <c r="T38" i="4"/>
  <c r="T22" i="4" l="1"/>
  <c r="V104" i="3"/>
  <c r="O104" i="3" s="1"/>
  <c r="V70" i="3"/>
  <c r="V56" i="2"/>
  <c r="V38" i="3"/>
  <c r="V28" i="2"/>
  <c r="V12" i="2"/>
  <c r="V78" i="2"/>
  <c r="O20" i="3" l="1"/>
  <c r="V22" i="3" s="1"/>
  <c r="N8" i="6" l="1"/>
  <c r="M8" i="6"/>
  <c r="O8" i="6" s="1"/>
  <c r="M7" i="6"/>
  <c r="N7" i="6" s="1"/>
  <c r="M6" i="6"/>
  <c r="O6" i="6" s="1"/>
  <c r="K6" i="6"/>
  <c r="N5" i="6"/>
  <c r="M5" i="6"/>
  <c r="O5" i="6" s="1"/>
  <c r="K5" i="6"/>
  <c r="M4" i="6"/>
  <c r="O4" i="6" s="1"/>
  <c r="K4" i="6"/>
  <c r="M3" i="6"/>
  <c r="O3" i="6" s="1"/>
  <c r="K3" i="6"/>
  <c r="M2" i="6"/>
  <c r="O2" i="6" s="1"/>
  <c r="K2" i="6"/>
  <c r="T57" i="4"/>
  <c r="I76" i="4" s="1"/>
  <c r="T52" i="4"/>
  <c r="H75" i="4" s="1"/>
  <c r="T46" i="4"/>
  <c r="K74" i="4" s="1"/>
  <c r="J73" i="4"/>
  <c r="I72" i="4"/>
  <c r="J71" i="4"/>
  <c r="T10" i="4"/>
  <c r="I70" i="4" s="1"/>
  <c r="L113" i="3"/>
  <c r="K113" i="3"/>
  <c r="J113" i="3"/>
  <c r="I113" i="3"/>
  <c r="H113" i="3"/>
  <c r="G113" i="3"/>
  <c r="L112" i="3"/>
  <c r="K112" i="3"/>
  <c r="J112" i="3"/>
  <c r="I112" i="3"/>
  <c r="H112" i="3"/>
  <c r="G112" i="3"/>
  <c r="L110" i="3"/>
  <c r="K110" i="3"/>
  <c r="J110" i="3"/>
  <c r="I110" i="3"/>
  <c r="H110" i="3"/>
  <c r="G110" i="3"/>
  <c r="T104" i="3"/>
  <c r="S104" i="3"/>
  <c r="R104" i="3"/>
  <c r="Q104" i="3"/>
  <c r="P104" i="3"/>
  <c r="T70" i="3"/>
  <c r="S70" i="3"/>
  <c r="R70" i="3"/>
  <c r="Q70" i="3"/>
  <c r="P70" i="3"/>
  <c r="O70" i="3"/>
  <c r="K111" i="3"/>
  <c r="T22" i="3"/>
  <c r="S22" i="3"/>
  <c r="R22" i="3"/>
  <c r="Q22" i="3"/>
  <c r="P22" i="3"/>
  <c r="O22" i="3"/>
  <c r="L87" i="2"/>
  <c r="K87" i="2"/>
  <c r="J87" i="2"/>
  <c r="I87" i="2"/>
  <c r="H87" i="2"/>
  <c r="G87" i="2"/>
  <c r="L86" i="2"/>
  <c r="K86" i="2"/>
  <c r="J86" i="2"/>
  <c r="I86" i="2"/>
  <c r="H86" i="2"/>
  <c r="G86" i="2"/>
  <c r="L84" i="2"/>
  <c r="K84" i="2"/>
  <c r="J84" i="2"/>
  <c r="I84" i="2"/>
  <c r="H84" i="2"/>
  <c r="G84" i="2"/>
  <c r="T78" i="2"/>
  <c r="S78" i="2"/>
  <c r="R78" i="2"/>
  <c r="Q78" i="2"/>
  <c r="P78" i="2"/>
  <c r="O78" i="2"/>
  <c r="T56" i="2"/>
  <c r="S56" i="2"/>
  <c r="R56" i="2"/>
  <c r="Q56" i="2"/>
  <c r="P56" i="2"/>
  <c r="O56" i="2"/>
  <c r="L85" i="2"/>
  <c r="T12" i="2"/>
  <c r="S12" i="2"/>
  <c r="R12" i="2"/>
  <c r="Q12" i="2"/>
  <c r="P12" i="2"/>
  <c r="O12" i="2"/>
  <c r="N4" i="6" l="1"/>
  <c r="N2" i="6"/>
  <c r="N3" i="6"/>
  <c r="N6" i="6"/>
  <c r="Q28" i="2"/>
  <c r="R28" i="2"/>
  <c r="I85" i="2"/>
  <c r="U85" i="2"/>
  <c r="T85" i="2" s="1"/>
  <c r="J65" i="4" s="1"/>
  <c r="O28" i="4"/>
  <c r="O7" i="6"/>
  <c r="J85" i="2"/>
  <c r="O28" i="2"/>
  <c r="S28" i="2"/>
  <c r="P28" i="2"/>
  <c r="T28" i="2"/>
  <c r="G85" i="2"/>
  <c r="K85" i="2"/>
  <c r="H85" i="2"/>
  <c r="H111" i="3"/>
  <c r="L111" i="3"/>
  <c r="I111" i="3"/>
  <c r="U111" i="3"/>
  <c r="R111" i="3" s="1"/>
  <c r="P65" i="4" s="1"/>
  <c r="J111" i="3"/>
  <c r="G111" i="3"/>
  <c r="O10" i="4"/>
  <c r="P10" i="4"/>
  <c r="F70" i="4"/>
  <c r="J70" i="4"/>
  <c r="M10" i="4"/>
  <c r="Q10" i="4"/>
  <c r="G70" i="4"/>
  <c r="K70" i="4"/>
  <c r="N10" i="4"/>
  <c r="R10" i="4"/>
  <c r="H70" i="4"/>
  <c r="E70" i="4"/>
  <c r="O57" i="4"/>
  <c r="F76" i="4"/>
  <c r="M57" i="4"/>
  <c r="Q57" i="4"/>
  <c r="G76" i="4"/>
  <c r="K76" i="4"/>
  <c r="P57" i="4"/>
  <c r="J76" i="4"/>
  <c r="N57" i="4"/>
  <c r="R57" i="4"/>
  <c r="H76" i="4"/>
  <c r="E76" i="4"/>
  <c r="F75" i="4"/>
  <c r="J75" i="4"/>
  <c r="N52" i="4"/>
  <c r="E75" i="4"/>
  <c r="O52" i="4"/>
  <c r="P52" i="4"/>
  <c r="G75" i="4"/>
  <c r="K75" i="4"/>
  <c r="R52" i="4"/>
  <c r="I75" i="4"/>
  <c r="M52" i="4"/>
  <c r="Q52" i="4"/>
  <c r="O46" i="4"/>
  <c r="P46" i="4"/>
  <c r="M46" i="4"/>
  <c r="Q46" i="4"/>
  <c r="E74" i="4"/>
  <c r="I74" i="4"/>
  <c r="H74" i="4"/>
  <c r="N46" i="4"/>
  <c r="R46" i="4"/>
  <c r="F74" i="4"/>
  <c r="J74" i="4"/>
  <c r="G74" i="4"/>
  <c r="H73" i="4"/>
  <c r="R38" i="4"/>
  <c r="G73" i="4"/>
  <c r="O38" i="4"/>
  <c r="P38" i="4"/>
  <c r="E73" i="4"/>
  <c r="I73" i="4"/>
  <c r="N38" i="4"/>
  <c r="K73" i="4"/>
  <c r="M38" i="4"/>
  <c r="Q38" i="4"/>
  <c r="F73" i="4"/>
  <c r="P28" i="4"/>
  <c r="F72" i="4"/>
  <c r="J72" i="4"/>
  <c r="M28" i="4"/>
  <c r="Q28" i="4"/>
  <c r="G72" i="4"/>
  <c r="K72" i="4"/>
  <c r="N28" i="4"/>
  <c r="R28" i="4"/>
  <c r="H72" i="4"/>
  <c r="E72" i="4"/>
  <c r="O22" i="4"/>
  <c r="P22" i="4"/>
  <c r="G71" i="4"/>
  <c r="K71" i="4"/>
  <c r="M22" i="4"/>
  <c r="Q22" i="4"/>
  <c r="H71" i="4"/>
  <c r="N22" i="4"/>
  <c r="R22" i="4"/>
  <c r="E71" i="4"/>
  <c r="I71" i="4"/>
  <c r="S72" i="4"/>
  <c r="F71" i="4"/>
  <c r="Q111" i="3" l="1"/>
  <c r="O65" i="4" s="1"/>
  <c r="P111" i="3"/>
  <c r="N65" i="4" s="1"/>
  <c r="T111" i="3"/>
  <c r="R65" i="4" s="1"/>
  <c r="S111" i="3"/>
  <c r="Q65" i="4" s="1"/>
  <c r="O111" i="3"/>
  <c r="M65" i="4" s="1"/>
  <c r="Q85" i="2"/>
  <c r="G65" i="4" s="1"/>
  <c r="R85" i="2"/>
  <c r="H65" i="4" s="1"/>
  <c r="S85" i="2"/>
  <c r="I65" i="4" s="1"/>
  <c r="P85" i="2"/>
  <c r="F65" i="4" s="1"/>
  <c r="O85" i="2"/>
  <c r="E65" i="4" s="1"/>
  <c r="Q72" i="4"/>
  <c r="P72" i="4"/>
  <c r="O72" i="4"/>
  <c r="R72" i="4"/>
  <c r="N72" i="4"/>
  <c r="M72" i="4"/>
</calcChain>
</file>

<file path=xl/sharedStrings.xml><?xml version="1.0" encoding="utf-8"?>
<sst xmlns="http://schemas.openxmlformats.org/spreadsheetml/2006/main" count="555" uniqueCount="307">
  <si>
    <t xml:space="preserve">- </t>
  </si>
  <si>
    <t>==&gt;</t>
  </si>
  <si>
    <t>Activité</t>
  </si>
  <si>
    <t>Non</t>
  </si>
  <si>
    <t>Oui</t>
  </si>
  <si>
    <t>Analyse commune aux deux établissements afin d'évaluer la pertinence du binôme proposé pour travailler en sous traitance</t>
  </si>
  <si>
    <t>Logistique</t>
  </si>
  <si>
    <t>Système d'information</t>
  </si>
  <si>
    <t>-</t>
  </si>
  <si>
    <t>Harmonisation</t>
  </si>
  <si>
    <t>Harmonisation des protocoles</t>
  </si>
  <si>
    <t>Anticipation</t>
  </si>
  <si>
    <t>Guichet sortie de produits finis</t>
  </si>
  <si>
    <t>Precription</t>
  </si>
  <si>
    <t>Préparation</t>
  </si>
  <si>
    <t>Dispensation</t>
  </si>
  <si>
    <t>Administration</t>
  </si>
  <si>
    <t>Libération</t>
  </si>
  <si>
    <t>Validation pharmaceutique</t>
  </si>
  <si>
    <t>Validation médicale</t>
  </si>
  <si>
    <t>==&gt; Potentiel d'activité supplémentaire sans investissement d'équipement</t>
  </si>
  <si>
    <t>Aucune</t>
  </si>
  <si>
    <t>Zone de préparation</t>
  </si>
  <si>
    <t>Sas accès personnel</t>
  </si>
  <si>
    <t xml:space="preserve">Guichet matière première </t>
  </si>
  <si>
    <t>DONNEUR D'ORDRE - Déterminer l'intérêt à confier sa fabrication de médicaments anticancéreux stériles à un autre établissement</t>
  </si>
  <si>
    <t>2) Volume de production sur l'année précédente (nombre de préparations)</t>
  </si>
  <si>
    <t>Locaux et équipements</t>
  </si>
  <si>
    <t>PRESTATAIRE - Déterminer l'intérêt de réaliser des préparations pour le compte d’un autre (ou plusieurs) établissements</t>
  </si>
  <si>
    <t>Qualité de la préparation et Système d'information</t>
  </si>
  <si>
    <t>1) Volume de production annuel (nombre de préparations)</t>
  </si>
  <si>
    <t>6) L'établissement est il déjà sous traitant  pour un autre établissement ?</t>
  </si>
  <si>
    <t xml:space="preserve">Visuel </t>
  </si>
  <si>
    <t>Gravimétrie</t>
  </si>
  <si>
    <t>Analytique</t>
  </si>
  <si>
    <t>Drugcam</t>
  </si>
  <si>
    <t>Autre type de contrôle</t>
  </si>
  <si>
    <t>Isolateur</t>
  </si>
  <si>
    <t>Autre ?</t>
  </si>
  <si>
    <t>SYNTHESE de l'analyse d'opportunité pour le donneur d'ordre</t>
  </si>
  <si>
    <t>ACTIVITE</t>
  </si>
  <si>
    <t>LOCAUX et EQUIPEMENTS</t>
  </si>
  <si>
    <t>QUALITE PREPARATION ET SI</t>
  </si>
  <si>
    <t>SYNTHESE de l'analyse d'opportunité pour le prestataire</t>
  </si>
  <si>
    <t>DO</t>
  </si>
  <si>
    <t>SYNTHESE de l'analyse d'opportunité pour le binôme</t>
  </si>
  <si>
    <t>==&gt; AU GLOBAL</t>
  </si>
  <si>
    <t>Rappel des résultats de l'analyse d'opportunité par établissement</t>
  </si>
  <si>
    <t>DONNEUR D'ORDRE</t>
  </si>
  <si>
    <t>PRESTATAIRE</t>
  </si>
  <si>
    <t>Résultats de l'analyse d'opportunité du partenariat Donneur d'ordre - Prestataire</t>
  </si>
  <si>
    <t>Ressources humaines</t>
  </si>
  <si>
    <t>RESSOURCES HUMAINES</t>
  </si>
  <si>
    <t>PSM</t>
  </si>
  <si>
    <t>Anticipation de la validation et de la production</t>
  </si>
  <si>
    <t>Besoin en formation</t>
  </si>
  <si>
    <t>Administratif</t>
  </si>
  <si>
    <t>Maturité des différents acteurs</t>
  </si>
  <si>
    <t>Maturité</t>
  </si>
  <si>
    <t>Analyse du donneur d'ordre</t>
  </si>
  <si>
    <t>Q1</t>
  </si>
  <si>
    <t>Q3</t>
  </si>
  <si>
    <t>Q4</t>
  </si>
  <si>
    <t>Q5</t>
  </si>
  <si>
    <t>Q6</t>
  </si>
  <si>
    <t>Q7</t>
  </si>
  <si>
    <t>Recommandations SFPO : 15 m2 par PSM et 25 m2 par isolateur double</t>
  </si>
  <si>
    <t>Q8</t>
  </si>
  <si>
    <t>Indications pour compléter l'outil</t>
  </si>
  <si>
    <t>En conformité avec les critères de la grille d'inspection ARSIF - Autorisation pour l'unité de centralisée de préparation des anticancéreux stériles</t>
  </si>
  <si>
    <t>Q9</t>
  </si>
  <si>
    <t>Q10</t>
  </si>
  <si>
    <t>Q11</t>
  </si>
  <si>
    <t>Q12</t>
  </si>
  <si>
    <t>Q13</t>
  </si>
  <si>
    <t>Q14</t>
  </si>
  <si>
    <t>Q15</t>
  </si>
  <si>
    <t>Q16</t>
  </si>
  <si>
    <t>Q17</t>
  </si>
  <si>
    <t>Q18</t>
  </si>
  <si>
    <t>Analyse du prestataire</t>
  </si>
  <si>
    <t>Q2</t>
  </si>
  <si>
    <r>
      <t xml:space="preserve">5) Capacité supplémentaire de production si augmentation du nombre d'équipements dans les mêmes locaux </t>
    </r>
    <r>
      <rPr>
        <i/>
        <sz val="11"/>
        <color theme="1"/>
        <rFont val="Calibri"/>
        <family val="2"/>
        <scheme val="minor"/>
      </rPr>
      <t>(estimation en nbre de préparations par an)</t>
    </r>
  </si>
  <si>
    <t>Q19</t>
  </si>
  <si>
    <t>Q20</t>
  </si>
  <si>
    <t>Q21</t>
  </si>
  <si>
    <t>Q22</t>
  </si>
  <si>
    <t>Q23</t>
  </si>
  <si>
    <t>Q24</t>
  </si>
  <si>
    <t>Q25</t>
  </si>
  <si>
    <t>2/ La sous-traitance impliquera-t-elle une refacturation en interne et donc un accord financier entre les établissements ?</t>
  </si>
  <si>
    <t>3/ Les directions des 2 établissements sont-elles investies dans ce projet ?</t>
  </si>
  <si>
    <t>4/ Les pharmacies de chaque établissement ont-elles déjà coopérés sur d'autres projets pharmaceutiques ?</t>
  </si>
  <si>
    <t>Analyse du partenariat</t>
  </si>
  <si>
    <t>Recommandations SFPO : Le renouvellement d’un équipement doit être envisagé au terme des 10 ans d’exploitation (Anticiper la préparation du dossier dès la huitième année).</t>
  </si>
  <si>
    <t>Fort</t>
  </si>
  <si>
    <t>Faible</t>
  </si>
  <si>
    <t>Moyen</t>
  </si>
  <si>
    <t>L'outil est structuré en 5 onglets :</t>
  </si>
  <si>
    <t>a</t>
  </si>
  <si>
    <t>Notice détaillée</t>
  </si>
  <si>
    <t>Présentation des objectifs, de la description et du mode d'utilisation de l'outil</t>
  </si>
  <si>
    <t>Détermination de la pertinence pour un ES de sous-traiter la production</t>
  </si>
  <si>
    <t>Détermination de la capacité de production pour un ES tiers</t>
  </si>
  <si>
    <t>Détermination la pertinence d'un binôme d'ES pour travailler en sous-traitance</t>
  </si>
  <si>
    <t>Description du détail des calculs opérés par l'outil</t>
  </si>
  <si>
    <t>Introduction (cet onglet)</t>
  </si>
  <si>
    <t>Elles se décomposent en 4 catégories de critères décisionnels :</t>
  </si>
  <si>
    <r>
      <rPr>
        <b/>
        <u/>
        <sz val="11"/>
        <color theme="1"/>
        <rFont val="Calibri"/>
        <family val="2"/>
        <scheme val="minor"/>
      </rPr>
      <t xml:space="preserve">1ère étape </t>
    </r>
    <r>
      <rPr>
        <u/>
        <sz val="11"/>
        <color theme="1"/>
        <rFont val="Calibri"/>
        <family val="2"/>
        <scheme val="minor"/>
      </rPr>
      <t xml:space="preserve">: Les analyses "individuelles" - </t>
    </r>
    <r>
      <rPr>
        <i/>
        <u/>
        <sz val="11"/>
        <color theme="1"/>
        <rFont val="Calibri"/>
        <family val="2"/>
        <scheme val="minor"/>
      </rPr>
      <t>donneur d'ordre et prestataire -</t>
    </r>
  </si>
  <si>
    <t>Elle se décompose en 7 catégories de critères décisionnels :</t>
  </si>
  <si>
    <r>
      <t xml:space="preserve">2ème étape </t>
    </r>
    <r>
      <rPr>
        <u/>
        <sz val="11"/>
        <color theme="1"/>
        <rFont val="Calibri"/>
        <family val="2"/>
        <scheme val="minor"/>
      </rPr>
      <t xml:space="preserve">: l'analyse "en binôme" </t>
    </r>
    <r>
      <rPr>
        <i/>
        <u/>
        <sz val="11"/>
        <color theme="1"/>
        <rFont val="Calibri"/>
        <family val="2"/>
        <scheme val="minor"/>
      </rPr>
      <t>- analyse du partenariat -</t>
    </r>
  </si>
  <si>
    <r>
      <t xml:space="preserve">Ressources humaines : </t>
    </r>
    <r>
      <rPr>
        <sz val="11"/>
        <color theme="1"/>
        <rFont val="Calibri"/>
        <family val="2"/>
        <scheme val="minor"/>
      </rPr>
      <t>moyens humains alloués à l'activité de production (pharmaciens et préparateurs)</t>
    </r>
  </si>
  <si>
    <r>
      <t xml:space="preserve">Locaux et équipements </t>
    </r>
    <r>
      <rPr>
        <sz val="11"/>
        <color theme="1"/>
        <rFont val="Calibri"/>
        <family val="2"/>
        <scheme val="minor"/>
      </rPr>
      <t>: qualité des locaux et des équipements de production</t>
    </r>
  </si>
  <si>
    <r>
      <rPr>
        <b/>
        <sz val="11"/>
        <color theme="1"/>
        <rFont val="Calibri"/>
        <family val="2"/>
        <scheme val="minor"/>
      </rPr>
      <t xml:space="preserve">Qualité de la préparation et systèmes d'information </t>
    </r>
    <r>
      <rPr>
        <sz val="11"/>
        <color theme="1"/>
        <rFont val="Calibri"/>
        <family val="2"/>
        <scheme val="minor"/>
      </rPr>
      <t>: contrôles libératoires et système d'information</t>
    </r>
  </si>
  <si>
    <r>
      <t xml:space="preserve">Activité </t>
    </r>
    <r>
      <rPr>
        <sz val="11"/>
        <color theme="1"/>
        <rFont val="Calibri"/>
        <family val="2"/>
        <scheme val="minor"/>
      </rPr>
      <t>: volume de production et, pour le prestataire, sur sa capacité résiduelle de production</t>
    </r>
  </si>
  <si>
    <r>
      <rPr>
        <b/>
        <sz val="11"/>
        <color theme="1"/>
        <rFont val="Calibri"/>
        <family val="2"/>
        <scheme val="minor"/>
      </rPr>
      <t>Besoin en formation</t>
    </r>
    <r>
      <rPr>
        <sz val="11"/>
        <color theme="1"/>
        <rFont val="Calibri"/>
        <family val="2"/>
        <scheme val="minor"/>
      </rPr>
      <t xml:space="preserve"> : hétérogénéité des activités et des matériels  impliquant une formation du personnel</t>
    </r>
  </si>
  <si>
    <r>
      <rPr>
        <b/>
        <sz val="11"/>
        <color theme="1"/>
        <rFont val="Calibri"/>
        <family val="2"/>
        <scheme val="minor"/>
      </rPr>
      <t>Harmonisation des protocoles</t>
    </r>
    <r>
      <rPr>
        <sz val="11"/>
        <color theme="1"/>
        <rFont val="Calibri"/>
        <family val="2"/>
        <scheme val="minor"/>
      </rPr>
      <t xml:space="preserve"> : hétérogénéité des protocoles</t>
    </r>
  </si>
  <si>
    <r>
      <rPr>
        <b/>
        <sz val="11"/>
        <color theme="1"/>
        <rFont val="Calibri"/>
        <family val="2"/>
        <scheme val="minor"/>
      </rPr>
      <t>Logistique :</t>
    </r>
    <r>
      <rPr>
        <sz val="11"/>
        <color theme="1"/>
        <rFont val="Calibri"/>
        <family val="2"/>
        <scheme val="minor"/>
      </rPr>
      <t xml:space="preserve"> temps de parcours entre les 2 ES</t>
    </r>
  </si>
  <si>
    <r>
      <rPr>
        <b/>
        <sz val="11"/>
        <color theme="1"/>
        <rFont val="Calibri"/>
        <family val="2"/>
        <scheme val="minor"/>
      </rPr>
      <t xml:space="preserve">Maturité des différents acteurs : </t>
    </r>
    <r>
      <rPr>
        <sz val="11"/>
        <color theme="1"/>
        <rFont val="Calibri"/>
        <family val="2"/>
        <scheme val="minor"/>
      </rPr>
      <t>directions, pharmaciens et prescripteurs</t>
    </r>
  </si>
  <si>
    <r>
      <rPr>
        <b/>
        <sz val="11"/>
        <color theme="1"/>
        <rFont val="Calibri"/>
        <family val="2"/>
        <scheme val="minor"/>
      </rPr>
      <t>Administratif :</t>
    </r>
    <r>
      <rPr>
        <sz val="11"/>
        <color theme="1"/>
        <rFont val="Calibri"/>
        <family val="2"/>
        <scheme val="minor"/>
      </rPr>
      <t xml:space="preserve"> lien entre les ES et enjeux de facturation</t>
    </r>
  </si>
  <si>
    <r>
      <rPr>
        <b/>
        <sz val="11"/>
        <color theme="1"/>
        <rFont val="Calibri"/>
        <family val="2"/>
        <scheme val="minor"/>
      </rPr>
      <t>Anticipation de la validation et de la production</t>
    </r>
    <r>
      <rPr>
        <sz val="11"/>
        <color theme="1"/>
        <rFont val="Calibri"/>
        <family val="2"/>
        <scheme val="minor"/>
      </rPr>
      <t xml:space="preserve"> : pour à la fois le donneur d'ordre et le prestataire</t>
    </r>
  </si>
  <si>
    <r>
      <rPr>
        <b/>
        <sz val="11"/>
        <color theme="1"/>
        <rFont val="Calibri"/>
        <family val="2"/>
        <scheme val="minor"/>
      </rPr>
      <t>Systèmes d'information :</t>
    </r>
    <r>
      <rPr>
        <sz val="11"/>
        <color theme="1"/>
        <rFont val="Calibri"/>
        <family val="2"/>
        <scheme val="minor"/>
      </rPr>
      <t xml:space="preserve"> hétérogénéité des SI entre les 2 ES</t>
    </r>
  </si>
  <si>
    <t>Il convient de compléter :</t>
  </si>
  <si>
    <t>Pour compléter un formulaire d'analyse</t>
  </si>
  <si>
    <r>
      <t xml:space="preserve">Soit par des données numériques, à entrer manuellement - </t>
    </r>
    <r>
      <rPr>
        <i/>
        <sz val="11"/>
        <color theme="1"/>
        <rFont val="Calibri"/>
        <family val="2"/>
        <scheme val="minor"/>
      </rPr>
      <t xml:space="preserve">exemple </t>
    </r>
    <r>
      <rPr>
        <sz val="11"/>
        <color theme="1"/>
        <rFont val="Calibri"/>
        <family val="2"/>
        <scheme val="minor"/>
      </rPr>
      <t>:</t>
    </r>
  </si>
  <si>
    <r>
      <t>Soit en utilisant les menu déroulant existants -</t>
    </r>
    <r>
      <rPr>
        <i/>
        <sz val="11"/>
        <color theme="1"/>
        <rFont val="Calibri"/>
        <family val="2"/>
        <scheme val="minor"/>
      </rPr>
      <t xml:space="preserve"> exemple</t>
    </r>
    <r>
      <rPr>
        <sz val="11"/>
        <color theme="1"/>
        <rFont val="Calibri"/>
        <family val="2"/>
        <scheme val="minor"/>
      </rPr>
      <t xml:space="preserve"> :</t>
    </r>
  </si>
  <si>
    <t xml:space="preserve">Au besoin vous pouvez remettre à zéro le formulaire en cliquant sur le bouton "Effacer données" situé en tête de chaque formulaire  </t>
  </si>
  <si>
    <r>
      <rPr>
        <b/>
        <sz val="11"/>
        <color theme="1"/>
        <rFont val="Calibri"/>
        <family val="2"/>
        <scheme val="minor"/>
      </rPr>
      <t>Dans un premier temps l'analyse individuelle</t>
    </r>
    <r>
      <rPr>
        <sz val="11"/>
        <color theme="1"/>
        <rFont val="Calibri"/>
        <family val="2"/>
        <scheme val="minor"/>
      </rPr>
      <t xml:space="preserve"> correspondant à son profil envisagé (donneur d'ordre ou prestataire)</t>
    </r>
  </si>
  <si>
    <t>Outil d'analyse d'opportunité pour la mise en œuvre d'une sous traitance de la production des préparations anticancéreuse entre 2 ou plusieurs établissements</t>
  </si>
  <si>
    <t>Structure globale</t>
  </si>
  <si>
    <t>Chaque analyse est structuré en plusieurs rubriques (par exemple pour l'analyse du donneur d'ordre : Activité, Ressources humaines,…)</t>
  </si>
  <si>
    <t>Le total global de l'analyse est une somme pondérée des sous totaux</t>
  </si>
  <si>
    <r>
      <t xml:space="preserve">Si, en tant que donneur d'ordre ou prestataire vous obtenez une note favorable (voir </t>
    </r>
    <r>
      <rPr>
        <b/>
        <u/>
        <sz val="11"/>
        <color theme="4"/>
        <rFont val="Calibri"/>
        <family val="2"/>
        <scheme val="minor"/>
      </rPr>
      <t>notice détaillé</t>
    </r>
    <r>
      <rPr>
        <b/>
        <sz val="11"/>
        <rFont val="Calibri"/>
        <family val="2"/>
        <scheme val="minor"/>
      </rPr>
      <t xml:space="preserve"> pour interprétation des résultats), l'étape suivante consiste à solliciter un ES partenaire puis d'évaluer l'analyse du partenariat.</t>
    </r>
  </si>
  <si>
    <t>Pondération entre les questions pour calcul du sous total</t>
  </si>
  <si>
    <t>= 1 si production de l'an passé &gt; production annuelle, = 0 sinon</t>
  </si>
  <si>
    <t xml:space="preserve">= 1 si production &lt;3000, = 0 si production &gt; 7000, et variation linéaire entre 0 et 1 si production entre 3000 et 7000 </t>
  </si>
  <si>
    <t>Chaque rubrique comprend un sous-total. Ce sous-total est le résultat pondérés des questions de la rubrique. Les modalités de calculs sont détaillées plus bas.</t>
  </si>
  <si>
    <t xml:space="preserve">Modalités de calcul questionnaire "Analyse du donneur d'ordre" </t>
  </si>
  <si>
    <t>= 1 si Oui, = 0 sinon</t>
  </si>
  <si>
    <t>= 1 si Non, = 0 sinon</t>
  </si>
  <si>
    <t>= somme de chaque checkbox : 
Prescription : = 0 si coché, 0,1 sinon
Validation médicale : = 0 si coché, 0,2 sinon
Validation pharmaceutique : = 0 si coché, 0,2 sinon
Préparation : = 0 si coché, 0,1 sinon
Libération : = 0 si coché, 0,2 sinon
Dispensation : = 0 si coché, 0,1 sinon
Administration : = 0 si coché, 0,1 sinon</t>
  </si>
  <si>
    <t>Pondération entre les sous totaux de chaque rubrique</t>
  </si>
  <si>
    <t>RH</t>
  </si>
  <si>
    <t>Locaux /équip.</t>
  </si>
  <si>
    <t>Qualité / SI</t>
  </si>
  <si>
    <t xml:space="preserve">Modalités de calcul questionnaire "Analyse du prestataire" </t>
  </si>
  <si>
    <t xml:space="preserve">Modalités de calcul questionnaire "Analyse du partenariat" </t>
  </si>
  <si>
    <t>= 1 si date d'autorisation &lt; 2007, = 0 si date d'autorisation &gt; 2012, et variation linéaire entre 0 et 1 si date d'autorisation entre 2007 et 2012</t>
  </si>
  <si>
    <r>
      <t xml:space="preserve">= 0 si surfaces zone de préparation &gt; aux recommandations SFPO, = 1 sinon 
</t>
    </r>
    <r>
      <rPr>
        <i/>
        <sz val="11"/>
        <color theme="1"/>
        <rFont val="Calibri"/>
        <family val="2"/>
        <scheme val="minor"/>
      </rPr>
      <t>Rappel Recommandations SFPO : 15 m2 par PSM et 25 m2 par isolateur double</t>
    </r>
  </si>
  <si>
    <r>
      <t xml:space="preserve">= 1 si capacité supplémentaire (sans investissement) &gt; 5000, = 0 si capacité supplémentaire &lt; 2000, et variation linéaire entre 0 et 1 si capacité supplémentaire entre 2000 et 5000 
avec Capacité supplémentaire (sans investissement) = production actuelle </t>
    </r>
    <r>
      <rPr>
        <i/>
        <sz val="11"/>
        <color theme="1"/>
        <rFont val="Calibri"/>
        <family val="2"/>
        <scheme val="minor"/>
      </rPr>
      <t>(Q1)</t>
    </r>
    <r>
      <rPr>
        <sz val="11"/>
        <color theme="1"/>
        <rFont val="Calibri"/>
        <family val="2"/>
        <scheme val="minor"/>
      </rPr>
      <t xml:space="preserve"> * (capacité d'ouverture </t>
    </r>
    <r>
      <rPr>
        <i/>
        <sz val="11"/>
        <color theme="1"/>
        <rFont val="Calibri"/>
        <family val="2"/>
        <scheme val="minor"/>
      </rPr>
      <t>(Q3)</t>
    </r>
    <r>
      <rPr>
        <sz val="11"/>
        <color theme="1"/>
        <rFont val="Calibri"/>
        <family val="2"/>
        <scheme val="minor"/>
      </rPr>
      <t xml:space="preserve">/heure actuellement ouverte </t>
    </r>
    <r>
      <rPr>
        <i/>
        <sz val="11"/>
        <color theme="1"/>
        <rFont val="Calibri"/>
        <family val="2"/>
        <scheme val="minor"/>
      </rPr>
      <t xml:space="preserve">(Q2)) </t>
    </r>
    <r>
      <rPr>
        <sz val="11"/>
        <color theme="1"/>
        <rFont val="Calibri"/>
        <family val="2"/>
        <scheme val="minor"/>
      </rPr>
      <t xml:space="preserve">* (0,95/Taux d'utilisation des postes </t>
    </r>
    <r>
      <rPr>
        <i/>
        <sz val="11"/>
        <color theme="1"/>
        <rFont val="Calibri"/>
        <family val="2"/>
        <scheme val="minor"/>
      </rPr>
      <t>(Q4)</t>
    </r>
    <r>
      <rPr>
        <sz val="11"/>
        <color theme="1"/>
        <rFont val="Calibri"/>
        <family val="2"/>
        <scheme val="minor"/>
      </rPr>
      <t>)</t>
    </r>
  </si>
  <si>
    <t xml:space="preserve">= 1 si capacité supplémentaire avec investissement &gt; à 2000, = 0 sinon </t>
  </si>
  <si>
    <t>= 1 si date d'autorisation &gt; 2012, = 0 si date d'autorisation &lt; 2007, et variation linéaire entre 0 et 1 si date d'autorisation entre 2007 et 2012</t>
  </si>
  <si>
    <r>
      <t xml:space="preserve">= 1 si surfaces zone de préparation &gt; aux recommandations SFPO, = 0 sinon 
</t>
    </r>
    <r>
      <rPr>
        <i/>
        <sz val="11"/>
        <color theme="1"/>
        <rFont val="Calibri"/>
        <family val="2"/>
        <scheme val="minor"/>
      </rPr>
      <t>Rappel Recommandations SFPO : 15 m2 par PSM et 25 m2 par isolateur double</t>
    </r>
  </si>
  <si>
    <t>= 1 si au moins un des 4 contôles avancés (hors visuel) est coché, = 0 sinon</t>
  </si>
  <si>
    <t>= somme de chaque checkbox : 
Prescription : = 0,1 si coché, 0 sinon
Validation médicale : = 0,2 si coché, 0 sinon
Validation pharmaceutique : = 0,2 si coché, 0 sinon
Préparation : = 0,1 si coché, 0 sinon
Libération : = 0,2 si coché, 0 sinon
Dispensation : = 0,1 si coché, 0 sinon
Administration : = 0,1 si coché, 0 sinon</t>
  </si>
  <si>
    <t>TOTAL Général Analyse donneur d'ordre</t>
  </si>
  <si>
    <t>TOTAL Général Analyse prestataire</t>
  </si>
  <si>
    <t>N/A</t>
  </si>
  <si>
    <t>= 1 si % d'anticipation &gt;50%, = 2 x le % sinon</t>
  </si>
  <si>
    <t>= 3 si Faible, = 2 si Moyen, = 1 si Fort</t>
  </si>
  <si>
    <t>TOTAL Général Analyse du partenariat</t>
  </si>
  <si>
    <t>Maturité acteurs</t>
  </si>
  <si>
    <t>SI</t>
  </si>
  <si>
    <t>Harmonisation protocole</t>
  </si>
  <si>
    <t>Besoin formation</t>
  </si>
  <si>
    <r>
      <t xml:space="preserve">Cet outil permet d'analyser l'opportunité de mettre en œuvre une sous traitance entre deux établissements. 
Il s'adresse aux établissements potentiels futurs donneurs d'ordres ou prestataires dans une convention de sous-traitance inter-établissements.
Il peut être utilisé de manière 
</t>
    </r>
    <r>
      <rPr>
        <sz val="11"/>
        <color theme="1"/>
        <rFont val="Webdings"/>
        <family val="1"/>
        <charset val="2"/>
      </rPr>
      <t xml:space="preserve">a </t>
    </r>
    <r>
      <rPr>
        <b/>
        <sz val="11"/>
        <color theme="1"/>
        <rFont val="Calibri"/>
        <family val="2"/>
        <scheme val="minor"/>
      </rPr>
      <t xml:space="preserve">Individuelle </t>
    </r>
    <r>
      <rPr>
        <sz val="11"/>
        <color theme="1"/>
        <rFont val="Calibri"/>
        <family val="2"/>
        <scheme val="minor"/>
      </rPr>
      <t xml:space="preserve">par un établissement s'interrogeant sur la pertinence de maintenir son activité de production ou sur l'intérêt d'absorber la production d'un autre établissement
</t>
    </r>
    <r>
      <rPr>
        <sz val="11"/>
        <color theme="1"/>
        <rFont val="Webdings"/>
        <family val="1"/>
        <charset val="2"/>
      </rPr>
      <t>a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En binôme "</t>
    </r>
    <r>
      <rPr>
        <sz val="11"/>
        <color theme="1"/>
        <rFont val="Calibri"/>
        <family val="2"/>
        <scheme val="minor"/>
      </rPr>
      <t>potentiel donneur d'ordre + potentiel prestataire" pour évaluer la pertinence du partenariat</t>
    </r>
  </si>
  <si>
    <t>A l'issue de cette seconde étape le binôme obtient une note globale de pertinence du partenariat proposé et une visualisation des points forts et points d'amélioration du partenariat.</t>
  </si>
  <si>
    <t>A l'issue de ces analyses individuelles une note de pertinence est calculée :</t>
  </si>
  <si>
    <t>Notice détaillée des modalités de calculs de l'outil</t>
  </si>
  <si>
    <t>cf recommandations SFPO en terme d'effectif paramédical</t>
  </si>
  <si>
    <t>cf recommandations SFPO en terme d'effectif médical</t>
  </si>
  <si>
    <t>3) Activité d'une nature spécifique source de contraintes de production supplémentaires (essais cliniques, pédiatrie, hémato, urgence, …)</t>
  </si>
  <si>
    <t>= 1 si non , = 0 si oui</t>
  </si>
  <si>
    <t>5) Difficultés de recrutement de préparateurs pour cette activité</t>
  </si>
  <si>
    <t>4) Moyens en personnel préparateur suffisant pour cette activité</t>
  </si>
  <si>
    <t>6) Moyens RH pharmacien suffisant</t>
  </si>
  <si>
    <r>
      <t xml:space="preserve">7) Planning : au minimum 2 personnes en zone de préparation </t>
    </r>
    <r>
      <rPr>
        <i/>
        <sz val="11"/>
        <color theme="1"/>
        <rFont val="Calibri"/>
        <family val="2"/>
        <scheme val="minor"/>
      </rPr>
      <t>(= 1 en manipulation + 1 en activité support)</t>
    </r>
  </si>
  <si>
    <t>8) Formation initiale du personnel à l’activité</t>
  </si>
  <si>
    <t xml:space="preserve">9) Habilitation du personnel : réévaluation annuelle </t>
  </si>
  <si>
    <t>10) Date d'autorisation</t>
  </si>
  <si>
    <t>11) Surface de la zone de préparation (en m2)</t>
  </si>
  <si>
    <t>12) Nombre de postes sous isolateur</t>
  </si>
  <si>
    <t>13) Nombre de postes sous hotte (PSM)</t>
  </si>
  <si>
    <t>14) Centrale de traitement d'air dédiée</t>
  </si>
  <si>
    <t>15) ZAC avec suivi de paramètres</t>
  </si>
  <si>
    <t>17) Délai (en années) avant nécessité d'investissement (travaux importants, remplacement d'équipement lourd...)</t>
  </si>
  <si>
    <t>18) Bureau dédié au pharmacien (dans ou hors de l'UPC)</t>
  </si>
  <si>
    <t xml:space="preserve">16) Marche en avant : Y-a-t-il une séparation des flux personnel et produit ? </t>
  </si>
  <si>
    <t>= somme de chaque checkbox : 
Zone de préparation : = 0 si coché, 0,3 sinon
Sas accès personnel : = 0 si coché, 0,3 sinon
Guichet matières premières : = 0 si coché, 0,2 sinon
Guichet sortie de produits finis : = 0 si coché, 0,2 sinon</t>
  </si>
  <si>
    <t>= 1 si délai &lt; à 2 ans, = 0 sinon</t>
  </si>
  <si>
    <t>19) Réalisation d’un double contrôle, a minima visuel, pour chaque préparation, tracé et enregistré</t>
  </si>
  <si>
    <t>7) Existe-t-il un processus de prise en charge de l'activité non programmée ?</t>
  </si>
  <si>
    <t>8) Moyens en personnel préparateur suffisant pour cette activité</t>
  </si>
  <si>
    <t>9) Difficultés de recrutement de préparateurs pour cette activité</t>
  </si>
  <si>
    <t>10) Moyens RH pharmacien suffisant</t>
  </si>
  <si>
    <r>
      <t xml:space="preserve">11) Planning : au minimum 2 personnes en zone de préparation </t>
    </r>
    <r>
      <rPr>
        <i/>
        <sz val="11"/>
        <color theme="1"/>
        <rFont val="Calibri"/>
        <family val="2"/>
        <scheme val="minor"/>
      </rPr>
      <t>(= 1 en manipulation + 1 en activité support)</t>
    </r>
  </si>
  <si>
    <t>12) Formation initiale du personnel à l’activité</t>
  </si>
  <si>
    <t xml:space="preserve">13) Habilitation du personnel : réévaluation annuelle </t>
  </si>
  <si>
    <t>14) Date d'autorisation</t>
  </si>
  <si>
    <t>15) Surface de la zone de préparation</t>
  </si>
  <si>
    <t>16) Nombre de postes sous isolateur</t>
  </si>
  <si>
    <t>17) Nombre de postes sous hotte (PSM)</t>
  </si>
  <si>
    <t>18) Centrale de traitement d'air dédiée</t>
  </si>
  <si>
    <t>19) ZAC avec suivi de paramètres</t>
  </si>
  <si>
    <r>
      <t xml:space="preserve">20) Délai avant nécessité d'investissement (travaux importants, remplacement d'équipement lourd...) </t>
    </r>
    <r>
      <rPr>
        <i/>
        <sz val="11"/>
        <color theme="1"/>
        <rFont val="Calibri"/>
        <family val="2"/>
        <scheme val="minor"/>
      </rPr>
      <t>- en années</t>
    </r>
  </si>
  <si>
    <t>21) Bureau dédié au pharmacien (dans ou hors de l'UPC)</t>
  </si>
  <si>
    <t>22) Potentiel de surfaces disponibles pour définir une zone de contrôle</t>
  </si>
  <si>
    <t>23) Potentiel de surfaces disponibles pour définir une zone de colisage</t>
  </si>
  <si>
    <t>24) Existe-t-il des espaces en back up en cas de panne ?</t>
  </si>
  <si>
    <t>= somme de chaque checkbox : 
Zone de préparation : = 0,3 si coché, 0,3 sinon
Sas accès personnel : = 0,3 si coché, 0,3 sinon
Guichet matières premières : = 0,2 si coché, 0 sinon
Guichet sortie de produits finis : = 0,2 si coché, 0 sinon</t>
  </si>
  <si>
    <t>= 1 si délai &gt; à 4 ans, = 0 sinon</t>
  </si>
  <si>
    <t>Système de contrôle par caméra</t>
  </si>
  <si>
    <t>20) Informatisation du circuit : Précisez quelles étapes du circuit sont informatisées :</t>
  </si>
  <si>
    <t>25) Type de contrôles libératoires</t>
  </si>
  <si>
    <t xml:space="preserve">26) Existe-t-il dans l'organisation RH un temps dédié au contrôle ? </t>
  </si>
  <si>
    <t>27) Informatisation du circuit : Précisez quelles étapes du circuit sont informatisées :</t>
  </si>
  <si>
    <r>
      <t xml:space="preserve">28) Système de tracabilité informatique </t>
    </r>
    <r>
      <rPr>
        <u/>
        <sz val="11"/>
        <color theme="1"/>
        <rFont val="Calibri"/>
        <family val="2"/>
        <scheme val="minor"/>
      </rPr>
      <t>du statut de la préparation</t>
    </r>
    <r>
      <rPr>
        <sz val="11"/>
        <color theme="1"/>
        <rFont val="Calibri"/>
        <family val="2"/>
        <scheme val="minor"/>
      </rPr>
      <t xml:space="preserve"> en cours ?</t>
    </r>
  </si>
  <si>
    <t>Q26</t>
  </si>
  <si>
    <t>Q27</t>
  </si>
  <si>
    <t>Q28</t>
  </si>
  <si>
    <t>Q29</t>
  </si>
  <si>
    <t>29) Existe-t-il un système de suivi exhaustif des non conformités sur l'ensemble du circuit de préparation ?</t>
  </si>
  <si>
    <t>21) Existe-t-il un système de suivi exhaustif des non conformités sur l'ensemble du circuit de préparation ?</t>
  </si>
  <si>
    <t>5/ Les prescripteurs du donneur d'ordre sont ils impliqués dans la réflexion en cours ?</t>
  </si>
  <si>
    <t>6/ Les services informatiques de chaque établissement sont ils impliqués dans la réflexion en cours ?</t>
  </si>
  <si>
    <t>7/ Durée de trajet entre les 2 établissements aux heures de pointes (estimation la plus réaliste possible)</t>
  </si>
  <si>
    <t>8/ L'ensemble des établissements ont-ils un système d'information pour la prodution des poches de chimiothérapies  ?</t>
  </si>
  <si>
    <r>
      <rPr>
        <b/>
        <sz val="11"/>
        <color theme="1"/>
        <rFont val="Calibri"/>
        <family val="2"/>
        <scheme val="minor"/>
      </rPr>
      <t xml:space="preserve">Dans un second temps l'analyse </t>
    </r>
    <r>
      <rPr>
        <b/>
        <u/>
        <sz val="11"/>
        <color theme="1"/>
        <rFont val="Calibri"/>
        <family val="2"/>
        <scheme val="minor"/>
      </rPr>
      <t xml:space="preserve">en binôme </t>
    </r>
    <r>
      <rPr>
        <b/>
        <sz val="11"/>
        <color theme="1"/>
        <rFont val="Calibri"/>
        <family val="2"/>
        <scheme val="minor"/>
      </rPr>
      <t>sur le partenariat</t>
    </r>
    <r>
      <rPr>
        <sz val="11"/>
        <color theme="1"/>
        <rFont val="Calibri"/>
        <family val="2"/>
        <scheme val="minor"/>
      </rPr>
      <t>, lors de la réflexion sur le choix d'un ES partenaire pertinent.</t>
    </r>
  </si>
  <si>
    <t>Le sous total peut prendre 6 valeurs du rouge au vert :</t>
  </si>
  <si>
    <t>Compléter l'ensemble des questions du formulaire :</t>
  </si>
  <si>
    <t>2) Nombre d'heures de production hebdomadaire au sein de l'UPC</t>
  </si>
  <si>
    <r>
      <t xml:space="preserve">3) Capacité d'ouverture hebdomadaire (en heures) </t>
    </r>
    <r>
      <rPr>
        <u/>
        <sz val="11"/>
        <color theme="1"/>
        <rFont val="Calibri"/>
        <family val="2"/>
        <scheme val="minor"/>
      </rPr>
      <t>maximale</t>
    </r>
    <r>
      <rPr>
        <sz val="11"/>
        <color theme="1"/>
        <rFont val="Calibri"/>
        <family val="2"/>
        <scheme val="minor"/>
      </rPr>
      <t xml:space="preserve"> de l'UPC (hors potentiel besoin RH)</t>
    </r>
  </si>
  <si>
    <t>4) Taux d'utilisation de l'ensemble des postes de l'UPC (ratio temps de production/ temps d'ouverture de l'UPC)</t>
  </si>
  <si>
    <t>1/ Les établissements appartiennent-ils à un même groupement / entité juridique (GHT, GH, GCS, direction commune, …) ?</t>
  </si>
  <si>
    <r>
      <t xml:space="preserve">9/ </t>
    </r>
    <r>
      <rPr>
        <u/>
        <sz val="11"/>
        <color theme="1"/>
        <rFont val="Calibri"/>
        <family val="2"/>
        <scheme val="minor"/>
      </rPr>
      <t>Si oui</t>
    </r>
    <r>
      <rPr>
        <sz val="11"/>
        <color theme="1"/>
        <rFont val="Calibri"/>
        <family val="2"/>
        <scheme val="minor"/>
      </rPr>
      <t xml:space="preserve">, les 2 établissements utilisent-ils </t>
    </r>
    <r>
      <rPr>
        <b/>
        <sz val="11"/>
        <color theme="1"/>
        <rFont val="Calibri"/>
        <family val="2"/>
        <scheme val="minor"/>
      </rPr>
      <t xml:space="preserve">le même logiciel </t>
    </r>
    <r>
      <rPr>
        <sz val="11"/>
        <color theme="1"/>
        <rFont val="Calibri"/>
        <family val="2"/>
        <scheme val="minor"/>
      </rPr>
      <t>de prescription et production des poches de chimiothérapies ?</t>
    </r>
  </si>
  <si>
    <r>
      <t xml:space="preserve">10/ </t>
    </r>
    <r>
      <rPr>
        <u/>
        <sz val="11"/>
        <color theme="1"/>
        <rFont val="Calibri"/>
        <family val="2"/>
        <scheme val="minor"/>
      </rPr>
      <t>Si oui</t>
    </r>
    <r>
      <rPr>
        <sz val="11"/>
        <color theme="1"/>
        <rFont val="Calibri"/>
        <family val="2"/>
        <scheme val="minor"/>
      </rPr>
      <t xml:space="preserve">, les 2 établissements utilisent-ils </t>
    </r>
    <r>
      <rPr>
        <b/>
        <sz val="11"/>
        <color theme="1"/>
        <rFont val="Calibri"/>
        <family val="2"/>
        <scheme val="minor"/>
      </rPr>
      <t>la même version de logiciel</t>
    </r>
    <r>
      <rPr>
        <sz val="11"/>
        <color theme="1"/>
        <rFont val="Calibri"/>
        <family val="2"/>
        <scheme val="minor"/>
      </rPr>
      <t xml:space="preserve"> de prescription et production des poches de chimiothérapies ?</t>
    </r>
  </si>
  <si>
    <t>11/ Le donneur d'ordre anticipe-t-il la production des poches en amont du jour de venue du patient ? Si oui quel % de la production ?</t>
  </si>
  <si>
    <t>12/ Le prestataire anticipe-t-il la production des poches en amont du jour de venue du patient ? Si oui quel % de la production ?</t>
  </si>
  <si>
    <t>13/ Compte tenu des activités d'oncologie de vos établissements, quel besoin d'harmonisation des protocoles est à prévoir ?</t>
  </si>
  <si>
    <t>14/ Compte tenu des activités d'oncologie de vos établissements, quel besoin de formation du personnel serait à prévoir ?</t>
  </si>
  <si>
    <t>= 3 si durée entre &gt; 0 et &lt; =10 min, = 2,5 entre &gt;10 et &lt;=20 min, = 2 entre &gt;20 et &lt;= 30 min, = 1,5 entre &gt;30 et &lt;=40 min, = 1 entre &gt;40min et &lt;=1h, 0,5 si plus de 1h</t>
  </si>
  <si>
    <t>= 0,5 si Q7 = Oui ET Q8 = Non
= 1,5 si Q7 =  Non
= 2 si Q7 = Oui  ET Q8 = Oui ET Q9 = Non
= 3 si Q7 = Oui  ET Q8 = Oui ET Q9 = Oui</t>
  </si>
  <si>
    <t>Q2 - Volume prod N-1</t>
  </si>
  <si>
    <t xml:space="preserve">Q1 - Volume prod. N </t>
  </si>
  <si>
    <t>Q3 - Nature activité</t>
  </si>
  <si>
    <t>Q4 - RH PPH</t>
  </si>
  <si>
    <t>Q6 - RH Pharma</t>
  </si>
  <si>
    <t>Q7 - Planning 2 PPH en prép.</t>
  </si>
  <si>
    <t>Q8 - Formation initale</t>
  </si>
  <si>
    <t>Q9 - Habilitation du personnel</t>
  </si>
  <si>
    <t>Q10 - Date d'autorisation</t>
  </si>
  <si>
    <t>Q11 - Surface zone prép.</t>
  </si>
  <si>
    <t>Q13 - Nbre postes hotte</t>
  </si>
  <si>
    <t>Q12 - Nbre postes iso</t>
  </si>
  <si>
    <t>Q14 - Traitement air</t>
  </si>
  <si>
    <t xml:space="preserve">Q15 - ZAC </t>
  </si>
  <si>
    <t>Q16 - Marche en avant</t>
  </si>
  <si>
    <t>Q17 - Délai investissement</t>
  </si>
  <si>
    <t>Q19 - Double contrôle</t>
  </si>
  <si>
    <t>Q20 - Informatisation du circuit</t>
  </si>
  <si>
    <t>Q21 - Suivi de non conformités</t>
  </si>
  <si>
    <t>Q1 - Volume prod.</t>
  </si>
  <si>
    <t>Q2 - Nbre heure de prod</t>
  </si>
  <si>
    <t>Q3 - Capacité max d'ouverture</t>
  </si>
  <si>
    <t>Q4 - Taux d'utilisation</t>
  </si>
  <si>
    <t>Q5 - Capacité supplémentaire</t>
  </si>
  <si>
    <t>Q6 - Déjà sous traitant ?</t>
  </si>
  <si>
    <t>Q7 - Activité non programmée</t>
  </si>
  <si>
    <t>Q5 - Recrutement</t>
  </si>
  <si>
    <t>Q8 - RRH PPH</t>
  </si>
  <si>
    <t>Q9 - Recrutement</t>
  </si>
  <si>
    <t>Q10 - RH Pharmacien</t>
  </si>
  <si>
    <t>Q11 - Planning 2 PPH en prép.</t>
  </si>
  <si>
    <t>Q12 - Formation initiale</t>
  </si>
  <si>
    <t>Q13 - Habilitation personnel</t>
  </si>
  <si>
    <t>Q14 - Date d'autorisation</t>
  </si>
  <si>
    <t>Q15 - Surface zone de prép.</t>
  </si>
  <si>
    <t>Q16 - Nombre de postes iso</t>
  </si>
  <si>
    <t>Q17 - Nbre de postes hotte</t>
  </si>
  <si>
    <t>Q18 - Traitement air</t>
  </si>
  <si>
    <t>Q19 - ZAC</t>
  </si>
  <si>
    <t>Q18 - Bureau pharmacien dédié</t>
  </si>
  <si>
    <t>Q20 - Délai investissement</t>
  </si>
  <si>
    <t>Q21 - Bureau Pharmacien dédié</t>
  </si>
  <si>
    <t>Q22 - Surface contrôle</t>
  </si>
  <si>
    <t>Q23 - Surface colisage</t>
  </si>
  <si>
    <t>Q24 - Back up panne</t>
  </si>
  <si>
    <t>Q25 - Contrôle libératoire</t>
  </si>
  <si>
    <t>Q26 - Temps dédié au contrôle</t>
  </si>
  <si>
    <t>Q27 - Informatisation du circuit</t>
  </si>
  <si>
    <t>Q28 - Tracabilité étape du circuit</t>
  </si>
  <si>
    <t>Q29 - Suivi de non conformités</t>
  </si>
  <si>
    <t xml:space="preserve">Q1 - ES même groupement </t>
  </si>
  <si>
    <t>Q2 - Refacturation</t>
  </si>
  <si>
    <t>Q3 - Directions investies</t>
  </si>
  <si>
    <t>Q4 - Coopération pharma</t>
  </si>
  <si>
    <t>Q5 - Precripteurs impliqués</t>
  </si>
  <si>
    <t>Q6 - Services info impliqués</t>
  </si>
  <si>
    <t>Q7 - Durée de trajet</t>
  </si>
  <si>
    <t xml:space="preserve">Q8 - ES informatisés ? </t>
  </si>
  <si>
    <t>Q9 - Même logiciel ?</t>
  </si>
  <si>
    <t>Q10 - Même version ?</t>
  </si>
  <si>
    <t>Q11 - Anticipation du DO</t>
  </si>
  <si>
    <t>Q12 - Anticipation du prestataire</t>
  </si>
  <si>
    <t>Q13 - Harmonisation protocoles</t>
  </si>
  <si>
    <t>Q14 - Formation du personnel</t>
  </si>
  <si>
    <t>Prestataire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</si>
</sst>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h:mm;@"/>
    <numFmt numFmtId="165" formatCode=";;;"/>
    <numFmt numFmtId="166" formatCode="_-* #,##0\ _€_-;\-* #,##0\ _€_-;_-* &quot;-&quot;??\ _€_-;_-@_-"/>
    <numFmt numFmtId="167" formatCode="0.0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color theme="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Webdings"/>
      <family val="1"/>
      <charset val="2"/>
    </font>
    <font>
      <sz val="11"/>
      <color theme="4" tint="0.79998168889431442"/>
      <name val="Calibri"/>
      <family val="2"/>
      <scheme val="minor"/>
    </font>
    <font>
      <b/>
      <sz val="11"/>
      <color theme="4" tint="0.79998168889431442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1"/>
      <color theme="1"/>
      <name val="Webdings"/>
      <family val="1"/>
      <charset val="2"/>
    </font>
    <font>
      <sz val="11"/>
      <color rgb="FF000000"/>
      <name val="Calibri"/>
      <family val="2"/>
      <scheme val="minor"/>
    </font>
    <font>
      <b/>
      <u/>
      <sz val="11"/>
      <color theme="4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E5002"/>
        <bgColor indexed="64"/>
      </patternFill>
    </fill>
    <fill>
      <patternFill patternType="solid">
        <fgColor rgb="FFD2E757"/>
        <bgColor indexed="64"/>
      </patternFill>
    </fill>
    <fill>
      <patternFill patternType="solid">
        <fgColor rgb="FFFDDA4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341">
    <xf numFmtId="0" fontId="0" fillId="0" borderId="0" xfId="0"/>
    <xf numFmtId="0" fontId="0" fillId="0" borderId="0" xfId="0" quotePrefix="1" applyAlignment="1">
      <alignment horizontal="right"/>
    </xf>
    <xf numFmtId="0" fontId="0" fillId="0" borderId="0" xfId="0" quotePrefix="1" applyAlignment="1">
      <alignment horizontal="right" vertical="top"/>
    </xf>
    <xf numFmtId="0" fontId="1" fillId="0" borderId="0" xfId="0" quotePrefix="1" applyFont="1" applyAlignment="1">
      <alignment horizontal="right" vertical="top"/>
    </xf>
    <xf numFmtId="0" fontId="0" fillId="0" borderId="0" xfId="0" applyAlignment="1">
      <alignment vertical="top"/>
    </xf>
    <xf numFmtId="0" fontId="6" fillId="0" borderId="0" xfId="0" applyFont="1"/>
    <xf numFmtId="0" fontId="0" fillId="0" borderId="0" xfId="0" applyFill="1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1" fillId="0" borderId="0" xfId="0" quotePrefix="1" applyFont="1"/>
    <xf numFmtId="20" fontId="0" fillId="0" borderId="0" xfId="0" applyNumberFormat="1"/>
    <xf numFmtId="0" fontId="0" fillId="0" borderId="0" xfId="0" applyBorder="1" applyAlignment="1">
      <alignment horizontal="center" vertical="center"/>
    </xf>
    <xf numFmtId="9" fontId="0" fillId="0" borderId="0" xfId="2" applyFont="1"/>
    <xf numFmtId="0" fontId="0" fillId="0" borderId="0" xfId="0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wrapText="1"/>
    </xf>
    <xf numFmtId="0" fontId="12" fillId="0" borderId="0" xfId="0" applyFont="1"/>
    <xf numFmtId="0" fontId="12" fillId="0" borderId="0" xfId="0" quotePrefix="1" applyFont="1" applyAlignment="1">
      <alignment horizontal="right"/>
    </xf>
    <xf numFmtId="0" fontId="13" fillId="0" borderId="0" xfId="0" applyFont="1"/>
    <xf numFmtId="0" fontId="12" fillId="0" borderId="0" xfId="0" applyFont="1" applyBorder="1" applyAlignment="1">
      <alignment horizontal="center" vertical="center"/>
    </xf>
    <xf numFmtId="0" fontId="12" fillId="0" borderId="0" xfId="0" applyNumberFormat="1" applyFont="1"/>
    <xf numFmtId="0" fontId="14" fillId="0" borderId="0" xfId="0" quotePrefix="1" applyFont="1"/>
    <xf numFmtId="0" fontId="1" fillId="0" borderId="0" xfId="0" applyFont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Font="1"/>
    <xf numFmtId="9" fontId="0" fillId="0" borderId="0" xfId="0" applyNumberFormat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quotePrefix="1" applyFont="1"/>
    <xf numFmtId="0" fontId="0" fillId="0" borderId="0" xfId="0" applyAlignment="1">
      <alignment horizontal="left" wrapText="1"/>
    </xf>
    <xf numFmtId="0" fontId="6" fillId="0" borderId="0" xfId="0" quotePrefix="1" applyFont="1" applyAlignment="1">
      <alignment horizontal="left" vertical="top"/>
    </xf>
    <xf numFmtId="0" fontId="4" fillId="0" borderId="0" xfId="0" applyFont="1" applyFill="1"/>
    <xf numFmtId="165" fontId="0" fillId="0" borderId="0" xfId="0" applyNumberFormat="1" applyBorder="1" applyAlignment="1">
      <alignment horizontal="left" wrapText="1"/>
    </xf>
    <xf numFmtId="0" fontId="0" fillId="0" borderId="0" xfId="0" applyBorder="1"/>
    <xf numFmtId="165" fontId="0" fillId="0" borderId="0" xfId="0" applyNumberFormat="1"/>
    <xf numFmtId="0" fontId="15" fillId="0" borderId="0" xfId="0" applyFont="1" applyBorder="1" applyAlignment="1">
      <alignment horizontal="right" vertical="center"/>
    </xf>
    <xf numFmtId="0" fontId="15" fillId="0" borderId="0" xfId="0" applyFont="1" applyAlignment="1"/>
    <xf numFmtId="0" fontId="0" fillId="0" borderId="0" xfId="0" applyNumberFormat="1"/>
    <xf numFmtId="0" fontId="0" fillId="3" borderId="0" xfId="0" applyFill="1"/>
    <xf numFmtId="0" fontId="1" fillId="0" borderId="0" xfId="0" applyFont="1" applyFill="1"/>
    <xf numFmtId="0" fontId="15" fillId="0" borderId="0" xfId="0" applyFont="1"/>
    <xf numFmtId="0" fontId="1" fillId="3" borderId="0" xfId="0" applyFont="1" applyFill="1"/>
    <xf numFmtId="0" fontId="0" fillId="0" borderId="0" xfId="0" applyBorder="1" applyAlignment="1"/>
    <xf numFmtId="0" fontId="0" fillId="0" borderId="0" xfId="0" applyFont="1" applyFill="1"/>
    <xf numFmtId="0" fontId="8" fillId="0" borderId="0" xfId="0" quotePrefix="1" applyFont="1"/>
    <xf numFmtId="0" fontId="11" fillId="4" borderId="0" xfId="0" applyFont="1" applyFill="1" applyBorder="1"/>
    <xf numFmtId="0" fontId="4" fillId="4" borderId="0" xfId="0" applyFont="1" applyFill="1" applyBorder="1"/>
    <xf numFmtId="0" fontId="12" fillId="4" borderId="0" xfId="0" applyFont="1" applyFill="1" applyBorder="1"/>
    <xf numFmtId="0" fontId="1" fillId="4" borderId="0" xfId="0" applyFont="1" applyFill="1" applyBorder="1" applyAlignment="1">
      <alignment vertical="center"/>
    </xf>
    <xf numFmtId="0" fontId="1" fillId="0" borderId="15" xfId="0" quotePrefix="1" applyFont="1" applyFill="1" applyBorder="1" applyAlignment="1">
      <alignment vertical="center"/>
    </xf>
    <xf numFmtId="0" fontId="0" fillId="5" borderId="20" xfId="0" applyFill="1" applyBorder="1"/>
    <xf numFmtId="0" fontId="0" fillId="5" borderId="21" xfId="0" applyFill="1" applyBorder="1"/>
    <xf numFmtId="0" fontId="0" fillId="5" borderId="17" xfId="0" applyFill="1" applyBorder="1"/>
    <xf numFmtId="0" fontId="0" fillId="5" borderId="18" xfId="0" applyFill="1" applyBorder="1"/>
    <xf numFmtId="0" fontId="0" fillId="5" borderId="22" xfId="0" applyFill="1" applyBorder="1"/>
    <xf numFmtId="0" fontId="17" fillId="5" borderId="19" xfId="0" applyFont="1" applyFill="1" applyBorder="1"/>
    <xf numFmtId="0" fontId="16" fillId="5" borderId="20" xfId="0" applyFont="1" applyFill="1" applyBorder="1"/>
    <xf numFmtId="0" fontId="16" fillId="5" borderId="21" xfId="0" applyFont="1" applyFill="1" applyBorder="1"/>
    <xf numFmtId="0" fontId="16" fillId="5" borderId="17" xfId="0" applyFont="1" applyFill="1" applyBorder="1"/>
    <xf numFmtId="0" fontId="16" fillId="5" borderId="18" xfId="0" applyFont="1" applyFill="1" applyBorder="1"/>
    <xf numFmtId="0" fontId="16" fillId="5" borderId="22" xfId="0" applyFont="1" applyFill="1" applyBorder="1"/>
    <xf numFmtId="0" fontId="4" fillId="4" borderId="16" xfId="0" applyFont="1" applyFill="1" applyBorder="1"/>
    <xf numFmtId="0" fontId="12" fillId="4" borderId="19" xfId="0" applyFont="1" applyFill="1" applyBorder="1"/>
    <xf numFmtId="0" fontId="12" fillId="4" borderId="20" xfId="0" applyFont="1" applyFill="1" applyBorder="1"/>
    <xf numFmtId="0" fontId="12" fillId="4" borderId="21" xfId="0" applyFont="1" applyFill="1" applyBorder="1"/>
    <xf numFmtId="0" fontId="12" fillId="4" borderId="16" xfId="0" applyFont="1" applyFill="1" applyBorder="1"/>
    <xf numFmtId="0" fontId="12" fillId="4" borderId="23" xfId="0" applyFont="1" applyFill="1" applyBorder="1"/>
    <xf numFmtId="0" fontId="12" fillId="4" borderId="17" xfId="0" applyFont="1" applyFill="1" applyBorder="1"/>
    <xf numFmtId="0" fontId="12" fillId="4" borderId="18" xfId="0" applyFont="1" applyFill="1" applyBorder="1"/>
    <xf numFmtId="0" fontId="12" fillId="4" borderId="22" xfId="0" applyFont="1" applyFill="1" applyBorder="1"/>
    <xf numFmtId="0" fontId="16" fillId="5" borderId="0" xfId="0" applyFont="1" applyFill="1" applyBorder="1"/>
    <xf numFmtId="0" fontId="0" fillId="4" borderId="19" xfId="0" applyFill="1" applyBorder="1"/>
    <xf numFmtId="0" fontId="0" fillId="4" borderId="20" xfId="0" applyFill="1" applyBorder="1"/>
    <xf numFmtId="0" fontId="0" fillId="4" borderId="21" xfId="0" applyFill="1" applyBorder="1"/>
    <xf numFmtId="0" fontId="0" fillId="4" borderId="16" xfId="0" applyFill="1" applyBorder="1"/>
    <xf numFmtId="0" fontId="0" fillId="4" borderId="0" xfId="0" applyFill="1" applyBorder="1"/>
    <xf numFmtId="0" fontId="0" fillId="4" borderId="23" xfId="0" applyFill="1" applyBorder="1"/>
    <xf numFmtId="0" fontId="0" fillId="4" borderId="17" xfId="0" applyFill="1" applyBorder="1"/>
    <xf numFmtId="0" fontId="0" fillId="4" borderId="18" xfId="0" applyFill="1" applyBorder="1"/>
    <xf numFmtId="0" fontId="0" fillId="4" borderId="22" xfId="0" applyFill="1" applyBorder="1"/>
    <xf numFmtId="0" fontId="1" fillId="4" borderId="18" xfId="0" applyFont="1" applyFill="1" applyBorder="1" applyAlignment="1">
      <alignment horizontal="left"/>
    </xf>
    <xf numFmtId="0" fontId="0" fillId="4" borderId="18" xfId="0" applyFill="1" applyBorder="1" applyAlignment="1">
      <alignment horizontal="left"/>
    </xf>
    <xf numFmtId="165" fontId="0" fillId="4" borderId="18" xfId="0" applyNumberFormat="1" applyFill="1" applyBorder="1"/>
    <xf numFmtId="0" fontId="18" fillId="4" borderId="0" xfId="0" applyFont="1" applyFill="1" applyBorder="1"/>
    <xf numFmtId="0" fontId="6" fillId="0" borderId="0" xfId="0" quotePrefix="1" applyFont="1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165" fontId="12" fillId="0" borderId="0" xfId="0" applyNumberFormat="1" applyFont="1" applyFill="1" applyBorder="1" applyAlignment="1">
      <alignment horizontal="center"/>
    </xf>
    <xf numFmtId="0" fontId="17" fillId="5" borderId="19" xfId="0" quotePrefix="1" applyFont="1" applyFill="1" applyBorder="1"/>
    <xf numFmtId="0" fontId="19" fillId="10" borderId="6" xfId="0" applyFont="1" applyFill="1" applyBorder="1" applyAlignment="1">
      <alignment horizontal="center"/>
    </xf>
    <xf numFmtId="0" fontId="19" fillId="2" borderId="6" xfId="0" applyFont="1" applyFill="1" applyBorder="1" applyAlignment="1">
      <alignment horizontal="center"/>
    </xf>
    <xf numFmtId="0" fontId="19" fillId="9" borderId="6" xfId="0" applyFont="1" applyFill="1" applyBorder="1" applyAlignment="1">
      <alignment horizontal="center"/>
    </xf>
    <xf numFmtId="0" fontId="19" fillId="7" borderId="6" xfId="0" applyFont="1" applyFill="1" applyBorder="1" applyAlignment="1">
      <alignment horizontal="center"/>
    </xf>
    <xf numFmtId="0" fontId="19" fillId="8" borderId="5" xfId="0" applyFont="1" applyFill="1" applyBorder="1" applyAlignment="1">
      <alignment horizontal="center"/>
    </xf>
    <xf numFmtId="0" fontId="19" fillId="6" borderId="7" xfId="0" applyFont="1" applyFill="1" applyBorder="1" applyAlignment="1">
      <alignment horizontal="center"/>
    </xf>
    <xf numFmtId="0" fontId="16" fillId="0" borderId="0" xfId="0" applyFont="1"/>
    <xf numFmtId="1" fontId="16" fillId="0" borderId="0" xfId="0" applyNumberFormat="1" applyFont="1"/>
    <xf numFmtId="0" fontId="20" fillId="4" borderId="23" xfId="0" applyFont="1" applyFill="1" applyBorder="1"/>
    <xf numFmtId="0" fontId="16" fillId="5" borderId="16" xfId="0" applyFont="1" applyFill="1" applyBorder="1"/>
    <xf numFmtId="0" fontId="16" fillId="5" borderId="23" xfId="0" applyFont="1" applyFill="1" applyBorder="1"/>
    <xf numFmtId="0" fontId="5" fillId="0" borderId="5" xfId="0" applyFont="1" applyFill="1" applyBorder="1"/>
    <xf numFmtId="0" fontId="5" fillId="0" borderId="29" xfId="0" applyFont="1" applyFill="1" applyBorder="1"/>
    <xf numFmtId="0" fontId="5" fillId="0" borderId="30" xfId="0" applyFont="1" applyFill="1" applyBorder="1"/>
    <xf numFmtId="0" fontId="1" fillId="0" borderId="31" xfId="0" applyFont="1" applyBorder="1"/>
    <xf numFmtId="0" fontId="5" fillId="0" borderId="32" xfId="0" applyFont="1" applyFill="1" applyBorder="1"/>
    <xf numFmtId="0" fontId="5" fillId="0" borderId="33" xfId="0" applyFont="1" applyFill="1" applyBorder="1"/>
    <xf numFmtId="0" fontId="19" fillId="4" borderId="0" xfId="0" applyFont="1" applyFill="1" applyBorder="1" applyAlignment="1">
      <alignment vertical="center"/>
    </xf>
    <xf numFmtId="0" fontId="19" fillId="8" borderId="5" xfId="0" applyFont="1" applyFill="1" applyBorder="1" applyAlignment="1">
      <alignment horizontal="center" vertical="center"/>
    </xf>
    <xf numFmtId="0" fontId="19" fillId="7" borderId="6" xfId="0" applyFont="1" applyFill="1" applyBorder="1" applyAlignment="1">
      <alignment horizontal="center" vertical="center"/>
    </xf>
    <xf numFmtId="0" fontId="19" fillId="10" borderId="6" xfId="0" applyFont="1" applyFill="1" applyBorder="1" applyAlignment="1">
      <alignment horizontal="center" vertical="center"/>
    </xf>
    <xf numFmtId="0" fontId="19" fillId="9" borderId="6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9" fillId="6" borderId="7" xfId="0" applyFont="1" applyFill="1" applyBorder="1" applyAlignment="1">
      <alignment horizontal="center" vertical="center"/>
    </xf>
    <xf numFmtId="0" fontId="21" fillId="4" borderId="0" xfId="0" applyNumberFormat="1" applyFont="1" applyFill="1" applyBorder="1" applyAlignment="1">
      <alignment horizontal="left"/>
    </xf>
    <xf numFmtId="0" fontId="21" fillId="4" borderId="16" xfId="0" applyFont="1" applyFill="1" applyBorder="1" applyAlignment="1">
      <alignment horizontal="left" vertical="center"/>
    </xf>
    <xf numFmtId="0" fontId="21" fillId="4" borderId="0" xfId="0" applyFont="1" applyFill="1" applyBorder="1" applyAlignment="1">
      <alignment horizontal="left" vertical="center"/>
    </xf>
    <xf numFmtId="0" fontId="21" fillId="4" borderId="0" xfId="0" applyFont="1" applyFill="1" applyBorder="1" applyAlignment="1">
      <alignment horizontal="left"/>
    </xf>
    <xf numFmtId="0" fontId="0" fillId="0" borderId="0" xfId="0" applyAlignment="1">
      <alignment horizontal="left" vertical="top" wrapText="1"/>
    </xf>
    <xf numFmtId="0" fontId="9" fillId="0" borderId="0" xfId="0" applyFont="1" applyFill="1"/>
    <xf numFmtId="0" fontId="9" fillId="3" borderId="0" xfId="0" applyFont="1" applyFill="1"/>
    <xf numFmtId="0" fontId="9" fillId="0" borderId="0" xfId="0" applyFont="1"/>
    <xf numFmtId="0" fontId="22" fillId="0" borderId="0" xfId="0" applyFont="1"/>
    <xf numFmtId="0" fontId="16" fillId="0" borderId="0" xfId="0" applyFont="1" applyFill="1"/>
    <xf numFmtId="0" fontId="0" fillId="0" borderId="0" xfId="0" applyFill="1" applyAlignment="1">
      <alignment horizontal="left" vertical="top"/>
    </xf>
    <xf numFmtId="0" fontId="0" fillId="0" borderId="0" xfId="0" applyFill="1" applyAlignment="1">
      <alignment horizontal="left" vertical="top" wrapText="1"/>
    </xf>
    <xf numFmtId="0" fontId="0" fillId="0" borderId="0" xfId="0" applyFont="1" applyBorder="1"/>
    <xf numFmtId="0" fontId="6" fillId="0" borderId="0" xfId="0" applyFont="1" applyBorder="1"/>
    <xf numFmtId="0" fontId="9" fillId="0" borderId="0" xfId="0" applyFont="1" applyBorder="1"/>
    <xf numFmtId="0" fontId="1" fillId="0" borderId="0" xfId="0" quotePrefix="1" applyFont="1" applyBorder="1" applyAlignment="1">
      <alignment horizontal="right" vertical="top"/>
    </xf>
    <xf numFmtId="0" fontId="0" fillId="0" borderId="0" xfId="0" applyAlignment="1">
      <alignment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0" xfId="0" quotePrefix="1" applyFont="1" applyBorder="1" applyAlignment="1">
      <alignment horizontal="left" vertical="top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horizontal="left" vertical="top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0" fillId="0" borderId="0" xfId="0" applyFont="1" applyBorder="1" applyAlignment="1">
      <alignment horizontal="left" vertical="top"/>
    </xf>
    <xf numFmtId="0" fontId="7" fillId="0" borderId="0" xfId="0" applyFont="1" applyAlignment="1">
      <alignment vertical="center"/>
    </xf>
    <xf numFmtId="0" fontId="16" fillId="3" borderId="0" xfId="0" applyFont="1" applyFill="1"/>
    <xf numFmtId="0" fontId="12" fillId="0" borderId="0" xfId="0" applyFont="1" applyAlignment="1">
      <alignment vertical="center"/>
    </xf>
    <xf numFmtId="167" fontId="16" fillId="3" borderId="0" xfId="0" applyNumberFormat="1" applyFont="1" applyFill="1"/>
    <xf numFmtId="0" fontId="0" fillId="0" borderId="0" xfId="0" applyBorder="1" applyAlignment="1" applyProtection="1">
      <alignment horizontal="center"/>
      <protection locked="0"/>
    </xf>
    <xf numFmtId="165" fontId="0" fillId="0" borderId="0" xfId="0" applyNumberFormat="1" applyBorder="1" applyAlignment="1" applyProtection="1">
      <alignment horizontal="left" wrapText="1"/>
      <protection locked="0"/>
    </xf>
    <xf numFmtId="0" fontId="0" fillId="0" borderId="0" xfId="0" applyBorder="1" applyAlignment="1" applyProtection="1">
      <alignment horizontal="left" wrapText="1"/>
      <protection locked="0"/>
    </xf>
    <xf numFmtId="0" fontId="16" fillId="0" borderId="0" xfId="0" applyNumberFormat="1" applyFont="1" applyBorder="1" applyAlignment="1" applyProtection="1">
      <alignment horizontal="left" wrapText="1"/>
      <protection locked="0"/>
    </xf>
    <xf numFmtId="0" fontId="16" fillId="0" borderId="0" xfId="0" applyNumberFormat="1" applyFont="1" applyBorder="1" applyProtection="1">
      <protection locked="0"/>
    </xf>
    <xf numFmtId="0" fontId="16" fillId="0" borderId="0" xfId="0" applyNumberFormat="1" applyFont="1" applyProtection="1">
      <protection locked="0"/>
    </xf>
    <xf numFmtId="0" fontId="0" fillId="0" borderId="0" xfId="0" applyNumberFormat="1" applyProtection="1"/>
    <xf numFmtId="0" fontId="0" fillId="0" borderId="0" xfId="0" applyBorder="1" applyProtection="1">
      <protection locked="0"/>
    </xf>
    <xf numFmtId="0" fontId="12" fillId="0" borderId="0" xfId="0" applyFont="1" applyProtection="1"/>
    <xf numFmtId="0" fontId="0" fillId="0" borderId="20" xfId="0" applyFill="1" applyBorder="1"/>
    <xf numFmtId="0" fontId="0" fillId="0" borderId="20" xfId="0" applyBorder="1"/>
    <xf numFmtId="0" fontId="0" fillId="0" borderId="21" xfId="0" applyBorder="1"/>
    <xf numFmtId="0" fontId="23" fillId="0" borderId="16" xfId="0" applyFont="1" applyBorder="1" applyAlignment="1">
      <alignment horizontal="right"/>
    </xf>
    <xf numFmtId="0" fontId="0" fillId="0" borderId="0" xfId="0" applyBorder="1" applyAlignment="1">
      <alignment vertical="top"/>
    </xf>
    <xf numFmtId="0" fontId="0" fillId="0" borderId="23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24" fillId="0" borderId="18" xfId="0" applyFont="1" applyBorder="1" applyAlignment="1">
      <alignment horizontal="center" vertical="center"/>
    </xf>
    <xf numFmtId="0" fontId="0" fillId="0" borderId="22" xfId="0" applyBorder="1"/>
    <xf numFmtId="0" fontId="24" fillId="0" borderId="0" xfId="0" applyFont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0" fillId="0" borderId="0" xfId="0" applyBorder="1" applyAlignment="1">
      <alignment horizontal="left"/>
    </xf>
    <xf numFmtId="0" fontId="23" fillId="0" borderId="0" xfId="0" applyFont="1" applyBorder="1" applyAlignment="1">
      <alignment horizontal="right"/>
    </xf>
    <xf numFmtId="0" fontId="2" fillId="0" borderId="0" xfId="0" applyFont="1" applyBorder="1"/>
    <xf numFmtId="0" fontId="1" fillId="0" borderId="0" xfId="0" applyFont="1" applyBorder="1"/>
    <xf numFmtId="0" fontId="0" fillId="0" borderId="19" xfId="0" applyBorder="1"/>
    <xf numFmtId="0" fontId="0" fillId="0" borderId="20" xfId="0" applyFont="1" applyBorder="1"/>
    <xf numFmtId="0" fontId="1" fillId="0" borderId="18" xfId="0" applyFont="1" applyBorder="1" applyAlignment="1">
      <alignment vertical="center" wrapText="1"/>
    </xf>
    <xf numFmtId="0" fontId="6" fillId="0" borderId="20" xfId="0" applyFont="1" applyBorder="1"/>
    <xf numFmtId="0" fontId="0" fillId="0" borderId="18" xfId="0" applyFont="1" applyBorder="1"/>
    <xf numFmtId="0" fontId="0" fillId="0" borderId="0" xfId="0" quotePrefix="1" applyBorder="1" applyAlignment="1">
      <alignment horizontal="left" vertical="top"/>
    </xf>
    <xf numFmtId="0" fontId="0" fillId="0" borderId="0" xfId="0" quotePrefix="1" applyBorder="1" applyAlignment="1">
      <alignment horizontal="right" vertical="top"/>
    </xf>
    <xf numFmtId="0" fontId="6" fillId="0" borderId="0" xfId="0" quotePrefix="1" applyFont="1" applyBorder="1" applyAlignment="1">
      <alignment horizontal="left" vertical="top"/>
    </xf>
    <xf numFmtId="0" fontId="0" fillId="0" borderId="0" xfId="0" quotePrefix="1" applyFont="1" applyBorder="1" applyAlignment="1">
      <alignment horizontal="right" vertical="top"/>
    </xf>
    <xf numFmtId="0" fontId="23" fillId="0" borderId="0" xfId="0" applyFont="1" applyBorder="1" applyAlignment="1">
      <alignment horizontal="right" vertical="top"/>
    </xf>
    <xf numFmtId="0" fontId="2" fillId="0" borderId="20" xfId="0" quotePrefix="1" applyFont="1" applyBorder="1" applyAlignment="1">
      <alignment horizontal="right" vertical="top"/>
    </xf>
    <xf numFmtId="0" fontId="2" fillId="0" borderId="20" xfId="0" applyFont="1" applyBorder="1" applyAlignment="1">
      <alignment vertical="top"/>
    </xf>
    <xf numFmtId="0" fontId="0" fillId="0" borderId="20" xfId="0" applyBorder="1" applyAlignment="1">
      <alignment vertical="top"/>
    </xf>
    <xf numFmtId="0" fontId="0" fillId="0" borderId="21" xfId="0" applyBorder="1" applyAlignment="1">
      <alignment vertical="top"/>
    </xf>
    <xf numFmtId="0" fontId="4" fillId="0" borderId="23" xfId="1" applyFont="1" applyBorder="1" applyAlignment="1">
      <alignment vertical="top"/>
    </xf>
    <xf numFmtId="0" fontId="0" fillId="0" borderId="23" xfId="0" applyBorder="1" applyAlignment="1">
      <alignment horizontal="left" vertical="top" wrapText="1"/>
    </xf>
    <xf numFmtId="0" fontId="0" fillId="0" borderId="18" xfId="0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9" xfId="0" applyFont="1" applyFill="1" applyBorder="1"/>
    <xf numFmtId="0" fontId="7" fillId="0" borderId="0" xfId="0" applyFont="1" applyFill="1" applyBorder="1"/>
    <xf numFmtId="0" fontId="26" fillId="0" borderId="0" xfId="0" applyFont="1" applyFill="1" applyBorder="1"/>
    <xf numFmtId="0" fontId="28" fillId="11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0" fillId="0" borderId="0" xfId="0" applyFill="1" applyBorder="1"/>
    <xf numFmtId="0" fontId="22" fillId="0" borderId="0" xfId="0" applyFont="1" applyBorder="1"/>
    <xf numFmtId="0" fontId="0" fillId="0" borderId="0" xfId="0" quotePrefix="1" applyBorder="1"/>
    <xf numFmtId="0" fontId="0" fillId="0" borderId="0" xfId="0" quotePrefix="1" applyBorder="1" applyAlignment="1">
      <alignment horizontal="left"/>
    </xf>
    <xf numFmtId="0" fontId="28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28" fillId="11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16" fillId="0" borderId="0" xfId="0" applyFont="1" applyAlignment="1">
      <alignment horizontal="right"/>
    </xf>
    <xf numFmtId="2" fontId="1" fillId="0" borderId="0" xfId="0" applyNumberFormat="1" applyFont="1" applyFill="1"/>
    <xf numFmtId="2" fontId="0" fillId="0" borderId="0" xfId="0" applyNumberFormat="1"/>
    <xf numFmtId="0" fontId="0" fillId="0" borderId="0" xfId="0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Protection="1">
      <protection locked="0"/>
    </xf>
    <xf numFmtId="0" fontId="12" fillId="0" borderId="0" xfId="0" applyFont="1" applyProtection="1">
      <protection locked="0"/>
    </xf>
    <xf numFmtId="0" fontId="5" fillId="0" borderId="0" xfId="1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center" wrapText="1"/>
    </xf>
    <xf numFmtId="0" fontId="0" fillId="0" borderId="0" xfId="0" quotePrefix="1" applyFont="1" applyBorder="1" applyAlignment="1">
      <alignment wrapText="1"/>
    </xf>
    <xf numFmtId="0" fontId="3" fillId="0" borderId="0" xfId="1" applyBorder="1" applyAlignment="1"/>
    <xf numFmtId="0" fontId="1" fillId="0" borderId="0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8" fillId="0" borderId="0" xfId="0" applyFont="1" applyAlignment="1">
      <alignment horizontal="center" vertical="center" wrapText="1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right"/>
    </xf>
    <xf numFmtId="0" fontId="16" fillId="0" borderId="26" xfId="0" applyFont="1" applyBorder="1" applyAlignment="1">
      <alignment horizontal="right" vertical="center"/>
    </xf>
    <xf numFmtId="0" fontId="15" fillId="0" borderId="9" xfId="0" applyFont="1" applyBorder="1" applyAlignment="1">
      <alignment horizontal="right"/>
    </xf>
    <xf numFmtId="0" fontId="0" fillId="0" borderId="0" xfId="0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15" fillId="0" borderId="0" xfId="0" applyFont="1" applyAlignment="1">
      <alignment horizontal="right"/>
    </xf>
    <xf numFmtId="166" fontId="0" fillId="0" borderId="2" xfId="3" applyNumberFormat="1" applyFont="1" applyBorder="1" applyAlignment="1" applyProtection="1">
      <alignment horizontal="center" vertical="center"/>
      <protection locked="0"/>
    </xf>
    <xf numFmtId="166" fontId="0" fillId="0" borderId="3" xfId="3" applyNumberFormat="1" applyFont="1" applyBorder="1" applyAlignment="1" applyProtection="1">
      <alignment horizontal="center" vertical="center"/>
      <protection locked="0"/>
    </xf>
    <xf numFmtId="166" fontId="0" fillId="0" borderId="4" xfId="3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0" xfId="0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1" fillId="0" borderId="24" xfId="0" quotePrefix="1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19" fillId="10" borderId="20" xfId="0" applyFont="1" applyFill="1" applyBorder="1" applyAlignment="1">
      <alignment horizontal="center" vertical="center"/>
    </xf>
    <xf numFmtId="0" fontId="19" fillId="10" borderId="18" xfId="0" applyFont="1" applyFill="1" applyBorder="1" applyAlignment="1">
      <alignment horizontal="center" vertical="center"/>
    </xf>
    <xf numFmtId="0" fontId="19" fillId="9" borderId="20" xfId="0" applyFont="1" applyFill="1" applyBorder="1" applyAlignment="1">
      <alignment horizontal="center" vertical="center"/>
    </xf>
    <xf numFmtId="0" fontId="19" fillId="9" borderId="18" xfId="0" applyFont="1" applyFill="1" applyBorder="1" applyAlignment="1">
      <alignment horizontal="center" vertical="center"/>
    </xf>
    <xf numFmtId="0" fontId="19" fillId="2" borderId="20" xfId="0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/>
    </xf>
    <xf numFmtId="0" fontId="19" fillId="6" borderId="21" xfId="0" applyFont="1" applyFill="1" applyBorder="1" applyAlignment="1">
      <alignment horizontal="center" vertical="center"/>
    </xf>
    <xf numFmtId="0" fontId="19" fillId="6" borderId="2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left"/>
    </xf>
    <xf numFmtId="0" fontId="0" fillId="0" borderId="14" xfId="0" applyFill="1" applyBorder="1" applyAlignment="1">
      <alignment horizontal="left"/>
    </xf>
    <xf numFmtId="0" fontId="0" fillId="0" borderId="28" xfId="0" applyFill="1" applyBorder="1" applyAlignment="1">
      <alignment horizontal="left"/>
    </xf>
    <xf numFmtId="0" fontId="1" fillId="4" borderId="16" xfId="0" quotePrefix="1" applyFont="1" applyFill="1" applyBorder="1" applyAlignment="1">
      <alignment horizontal="right" vertical="center"/>
    </xf>
    <xf numFmtId="0" fontId="1" fillId="4" borderId="16" xfId="0" applyFont="1" applyFill="1" applyBorder="1" applyAlignment="1">
      <alignment horizontal="right" vertical="center"/>
    </xf>
    <xf numFmtId="0" fontId="1" fillId="0" borderId="10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left"/>
    </xf>
    <xf numFmtId="0" fontId="1" fillId="0" borderId="27" xfId="0" applyFont="1" applyFill="1" applyBorder="1" applyAlignment="1">
      <alignment horizontal="left"/>
    </xf>
    <xf numFmtId="0" fontId="19" fillId="8" borderId="19" xfId="0" applyFont="1" applyFill="1" applyBorder="1" applyAlignment="1">
      <alignment horizontal="center" vertical="center"/>
    </xf>
    <xf numFmtId="0" fontId="19" fillId="8" borderId="17" xfId="0" applyFont="1" applyFill="1" applyBorder="1" applyAlignment="1">
      <alignment horizontal="center" vertical="center"/>
    </xf>
    <xf numFmtId="0" fontId="19" fillId="7" borderId="20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/>
    </xf>
    <xf numFmtId="0" fontId="0" fillId="0" borderId="2" xfId="0" applyBorder="1" applyAlignment="1" applyProtection="1">
      <alignment horizontal="center" wrapText="1"/>
      <protection locked="0"/>
    </xf>
    <xf numFmtId="0" fontId="0" fillId="0" borderId="3" xfId="0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horizontal="center" wrapText="1"/>
      <protection locked="0"/>
    </xf>
    <xf numFmtId="0" fontId="15" fillId="0" borderId="0" xfId="0" applyFont="1" applyBorder="1" applyAlignment="1">
      <alignment horizontal="left"/>
    </xf>
    <xf numFmtId="166" fontId="0" fillId="12" borderId="2" xfId="3" applyNumberFormat="1" applyFont="1" applyFill="1" applyBorder="1" applyAlignment="1">
      <alignment horizontal="center"/>
    </xf>
    <xf numFmtId="166" fontId="0" fillId="12" borderId="3" xfId="3" applyNumberFormat="1" applyFont="1" applyFill="1" applyBorder="1" applyAlignment="1">
      <alignment horizontal="center"/>
    </xf>
    <xf numFmtId="166" fontId="0" fillId="12" borderId="4" xfId="3" applyNumberFormat="1" applyFont="1" applyFill="1" applyBorder="1" applyAlignment="1">
      <alignment horizontal="center"/>
    </xf>
    <xf numFmtId="0" fontId="16" fillId="0" borderId="0" xfId="0" applyFont="1" applyFill="1" applyAlignment="1">
      <alignment horizontal="right"/>
    </xf>
    <xf numFmtId="0" fontId="1" fillId="0" borderId="0" xfId="0" quotePrefix="1" applyFont="1" applyAlignment="1">
      <alignment horizontal="left"/>
    </xf>
    <xf numFmtId="0" fontId="1" fillId="0" borderId="8" xfId="0" quotePrefix="1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1" fillId="0" borderId="10" xfId="0" quotePrefix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4" borderId="0" xfId="0" quotePrefix="1" applyFont="1" applyFill="1" applyBorder="1" applyAlignment="1">
      <alignment horizontal="right" vertical="center"/>
    </xf>
    <xf numFmtId="0" fontId="1" fillId="4" borderId="0" xfId="0" applyFont="1" applyFill="1" applyBorder="1" applyAlignment="1">
      <alignment horizontal="right" vertical="center"/>
    </xf>
    <xf numFmtId="0" fontId="0" fillId="0" borderId="2" xfId="3" applyNumberFormat="1" applyFont="1" applyBorder="1" applyAlignment="1" applyProtection="1">
      <alignment horizontal="center"/>
      <protection locked="0"/>
    </xf>
    <xf numFmtId="0" fontId="0" fillId="0" borderId="3" xfId="3" applyNumberFormat="1" applyFont="1" applyBorder="1" applyAlignment="1" applyProtection="1">
      <alignment horizontal="center"/>
      <protection locked="0"/>
    </xf>
    <xf numFmtId="0" fontId="0" fillId="0" borderId="4" xfId="3" applyNumberFormat="1" applyFont="1" applyBorder="1" applyAlignment="1" applyProtection="1">
      <alignment horizontal="center"/>
      <protection locked="0"/>
    </xf>
    <xf numFmtId="9" fontId="0" fillId="0" borderId="2" xfId="0" applyNumberFormat="1" applyBorder="1" applyAlignment="1" applyProtection="1">
      <alignment horizontal="center"/>
      <protection locked="0"/>
    </xf>
    <xf numFmtId="9" fontId="0" fillId="0" borderId="3" xfId="0" applyNumberFormat="1" applyBorder="1" applyAlignment="1" applyProtection="1">
      <alignment horizontal="center"/>
      <protection locked="0"/>
    </xf>
    <xf numFmtId="9" fontId="0" fillId="0" borderId="4" xfId="0" applyNumberFormat="1" applyBorder="1" applyAlignment="1" applyProtection="1">
      <alignment horizontal="center"/>
      <protection locked="0"/>
    </xf>
    <xf numFmtId="9" fontId="12" fillId="0" borderId="2" xfId="0" applyNumberFormat="1" applyFont="1" applyBorder="1" applyAlignment="1" applyProtection="1">
      <alignment horizontal="center" vertical="center"/>
      <protection locked="0"/>
    </xf>
    <xf numFmtId="9" fontId="12" fillId="0" borderId="3" xfId="0" applyNumberFormat="1" applyFont="1" applyBorder="1" applyAlignment="1" applyProtection="1">
      <alignment horizontal="center" vertical="center"/>
      <protection locked="0"/>
    </xf>
    <xf numFmtId="9" fontId="12" fillId="0" borderId="4" xfId="0" applyNumberFormat="1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/>
      <protection locked="0"/>
    </xf>
    <xf numFmtId="0" fontId="12" fillId="0" borderId="3" xfId="0" applyFont="1" applyBorder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164" fontId="12" fillId="0" borderId="2" xfId="0" applyNumberFormat="1" applyFont="1" applyBorder="1" applyAlignment="1" applyProtection="1">
      <alignment horizontal="center"/>
      <protection locked="0"/>
    </xf>
    <xf numFmtId="164" fontId="12" fillId="0" borderId="3" xfId="0" applyNumberFormat="1" applyFont="1" applyBorder="1" applyAlignment="1" applyProtection="1">
      <alignment horizontal="center"/>
      <protection locked="0"/>
    </xf>
    <xf numFmtId="164" fontId="12" fillId="0" borderId="4" xfId="0" applyNumberFormat="1" applyFont="1" applyBorder="1" applyAlignment="1" applyProtection="1">
      <alignment horizont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alignment horizontal="center"/>
      <protection locked="0"/>
    </xf>
    <xf numFmtId="0" fontId="0" fillId="0" borderId="4" xfId="0" applyFont="1" applyBorder="1" applyAlignment="1" applyProtection="1">
      <alignment horizontal="center"/>
      <protection locked="0"/>
    </xf>
    <xf numFmtId="9" fontId="0" fillId="0" borderId="2" xfId="0" applyNumberFormat="1" applyFont="1" applyBorder="1" applyAlignment="1" applyProtection="1">
      <alignment horizontal="center" vertical="center"/>
      <protection locked="0"/>
    </xf>
    <xf numFmtId="0" fontId="0" fillId="0" borderId="2" xfId="0" quotePrefix="1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8" fillId="0" borderId="0" xfId="0" applyFont="1" applyFill="1" applyAlignment="1">
      <alignment horizontal="center"/>
    </xf>
    <xf numFmtId="0" fontId="28" fillId="11" borderId="1" xfId="0" applyFont="1" applyFill="1" applyBorder="1" applyAlignment="1">
      <alignment horizontal="left" vertical="center" wrapText="1"/>
    </xf>
    <xf numFmtId="0" fontId="0" fillId="0" borderId="3" xfId="0" quotePrefix="1" applyBorder="1" applyAlignment="1">
      <alignment horizontal="left" vertical="top"/>
    </xf>
    <xf numFmtId="0" fontId="0" fillId="0" borderId="4" xfId="0" quotePrefix="1" applyBorder="1" applyAlignment="1">
      <alignment horizontal="left" vertical="top"/>
    </xf>
    <xf numFmtId="0" fontId="28" fillId="11" borderId="2" xfId="0" applyFont="1" applyFill="1" applyBorder="1" applyAlignment="1">
      <alignment horizontal="left" vertical="center" wrapText="1"/>
    </xf>
    <xf numFmtId="0" fontId="28" fillId="11" borderId="4" xfId="0" applyFont="1" applyFill="1" applyBorder="1" applyAlignment="1">
      <alignment horizontal="left" vertical="center" wrapText="1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0" borderId="2" xfId="0" quotePrefix="1" applyFill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" xfId="0" quotePrefix="1" applyBorder="1" applyAlignment="1">
      <alignment horizontal="left" vertical="center" wrapText="1"/>
    </xf>
    <xf numFmtId="0" fontId="0" fillId="0" borderId="1" xfId="0" quotePrefix="1" applyBorder="1" applyAlignment="1">
      <alignment horizontal="left" vertical="center"/>
    </xf>
    <xf numFmtId="0" fontId="0" fillId="0" borderId="2" xfId="0" quotePrefix="1" applyBorder="1" applyAlignment="1">
      <alignment horizontal="left" vertical="top" wrapText="1"/>
    </xf>
    <xf numFmtId="0" fontId="0" fillId="0" borderId="3" xfId="0" quotePrefix="1" applyBorder="1" applyAlignment="1">
      <alignment horizontal="left" vertical="top" wrapText="1"/>
    </xf>
    <xf numFmtId="0" fontId="0" fillId="0" borderId="4" xfId="0" quotePrefix="1" applyBorder="1" applyAlignment="1">
      <alignment horizontal="left" vertical="top" wrapText="1"/>
    </xf>
    <xf numFmtId="0" fontId="0" fillId="0" borderId="1" xfId="0" quotePrefix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2" xfId="0" quotePrefix="1" applyFill="1" applyBorder="1" applyAlignment="1">
      <alignment horizontal="left"/>
    </xf>
    <xf numFmtId="0" fontId="0" fillId="0" borderId="3" xfId="0" quotePrefix="1" applyFill="1" applyBorder="1" applyAlignment="1">
      <alignment horizontal="left"/>
    </xf>
    <xf numFmtId="0" fontId="0" fillId="0" borderId="4" xfId="0" quotePrefix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quotePrefix="1" applyBorder="1" applyAlignment="1">
      <alignment horizontal="left"/>
    </xf>
    <xf numFmtId="0" fontId="0" fillId="0" borderId="3" xfId="0" quotePrefix="1" applyBorder="1" applyAlignment="1">
      <alignment horizontal="left"/>
    </xf>
    <xf numFmtId="0" fontId="0" fillId="0" borderId="4" xfId="0" quotePrefix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0" fillId="0" borderId="1" xfId="0" quotePrefix="1" applyFill="1" applyBorder="1" applyAlignment="1">
      <alignment horizontal="left" vertical="top" wrapText="1"/>
    </xf>
  </cellXfs>
  <cellStyles count="4">
    <cellStyle name="Lien hypertexte" xfId="1" builtinId="8"/>
    <cellStyle name="Milliers" xfId="3" builtinId="3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FDDA45"/>
      <color rgb="FFD2E757"/>
      <color rgb="FFDBE7A1"/>
      <color rgb="FFFCCD04"/>
      <color rgb="FFE4FC04"/>
      <color rgb="FFFE5002"/>
      <color rgb="FFC6E6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06/relationships/vbaProject" Target="vbaProject.bin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'Analyse du partenariat'!$D$70:$D$76</c:f>
              <c:strCache>
                <c:ptCount val="7"/>
                <c:pt idx="0">
                  <c:v>Administratif</c:v>
                </c:pt>
                <c:pt idx="1">
                  <c:v>Maturité</c:v>
                </c:pt>
                <c:pt idx="2">
                  <c:v>Logistique</c:v>
                </c:pt>
                <c:pt idx="3">
                  <c:v>Système d'information</c:v>
                </c:pt>
                <c:pt idx="4">
                  <c:v>Anticipation</c:v>
                </c:pt>
                <c:pt idx="5">
                  <c:v>Harmonisation</c:v>
                </c:pt>
                <c:pt idx="6">
                  <c:v>Besoin en formation</c:v>
                </c:pt>
              </c:strCache>
            </c:strRef>
          </c:cat>
          <c:val>
            <c:numRef>
              <c:f>'Analyse du partenariat'!$K$70:$K$76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AAE-47CC-BF8E-E40243133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360192"/>
        <c:axId val="129534208"/>
      </c:radarChart>
      <c:catAx>
        <c:axId val="104360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9534208"/>
        <c:crosses val="autoZero"/>
        <c:auto val="1"/>
        <c:lblAlgn val="ctr"/>
        <c:lblOffset val="100"/>
        <c:noMultiLvlLbl val="0"/>
      </c:catAx>
      <c:valAx>
        <c:axId val="129534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4360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 fmlaLink="$O$46" lockText="1" noThreeD="1"/>
</file>

<file path=xl/ctrlProps/ctrlProp10.xml><?xml version="1.0" encoding="utf-8"?>
<formControlPr xmlns="http://schemas.microsoft.com/office/spreadsheetml/2009/9/main" objectType="CheckBox" fmlaLink="$O$66" lockText="1" noThreeD="1"/>
</file>

<file path=xl/ctrlProps/ctrlProp11.xml><?xml version="1.0" encoding="utf-8"?>
<formControlPr xmlns="http://schemas.microsoft.com/office/spreadsheetml/2009/9/main" objectType="CheckBox" fmlaLink="$O$64" lockText="1" noThreeD="1"/>
</file>

<file path=xl/ctrlProps/ctrlProp12.xml><?xml version="1.0" encoding="utf-8"?>
<formControlPr xmlns="http://schemas.microsoft.com/office/spreadsheetml/2009/9/main" objectType="CheckBox" fmlaLink="$O$62" lockText="1" noThreeD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CheckBox" fmlaLink="$O$52" lockText="1" noThreeD="1"/>
</file>

<file path=xl/ctrlProps/ctrlProp15.xml><?xml version="1.0" encoding="utf-8"?>
<formControlPr xmlns="http://schemas.microsoft.com/office/spreadsheetml/2009/9/main" objectType="CheckBox" fmlaLink="#REF!" lockText="1" noThreeD="1"/>
</file>

<file path=xl/ctrlProps/ctrlProp16.xml><?xml version="1.0" encoding="utf-8"?>
<formControlPr xmlns="http://schemas.microsoft.com/office/spreadsheetml/2009/9/main" objectType="CheckBox" fmlaLink="$O$54" lockText="1" noThreeD="1"/>
</file>

<file path=xl/ctrlProps/ctrlProp17.xml><?xml version="1.0" encoding="utf-8"?>
<formControlPr xmlns="http://schemas.microsoft.com/office/spreadsheetml/2009/9/main" objectType="CheckBox" fmlaLink="$O$56" lockText="1" noThreeD="1"/>
</file>

<file path=xl/ctrlProps/ctrlProp18.xml><?xml version="1.0" encoding="utf-8"?>
<formControlPr xmlns="http://schemas.microsoft.com/office/spreadsheetml/2009/9/main" objectType="CheckBox" fmlaLink="$O$58" lockText="1" noThreeD="1"/>
</file>

<file path=xl/ctrlProps/ctrlProp19.xml><?xml version="1.0" encoding="utf-8"?>
<formControlPr xmlns="http://schemas.microsoft.com/office/spreadsheetml/2009/9/main" objectType="CheckBox" fmlaLink="$O$74" lockText="1" noThreeD="1"/>
</file>

<file path=xl/ctrlProps/ctrlProp2.xml><?xml version="1.0" encoding="utf-8"?>
<formControlPr xmlns="http://schemas.microsoft.com/office/spreadsheetml/2009/9/main" objectType="CheckBox" fmlaLink="$O$42" noThreeD="1"/>
</file>

<file path=xl/ctrlProps/ctrlProp20.xml><?xml version="1.0" encoding="utf-8"?>
<formControlPr xmlns="http://schemas.microsoft.com/office/spreadsheetml/2009/9/main" objectType="CheckBox" fmlaLink="$O$76" lockText="1" noThreeD="1"/>
</file>

<file path=xl/ctrlProps/ctrlProp21.xml><?xml version="1.0" encoding="utf-8"?>
<formControlPr xmlns="http://schemas.microsoft.com/office/spreadsheetml/2009/9/main" objectType="CheckBox" fmlaLink="$O$78" lockText="1" noThreeD="1"/>
</file>

<file path=xl/ctrlProps/ctrlProp22.xml><?xml version="1.0" encoding="utf-8"?>
<formControlPr xmlns="http://schemas.microsoft.com/office/spreadsheetml/2009/9/main" objectType="CheckBox" fmlaLink="$O$80" lockText="1" noThreeD="1"/>
</file>

<file path=xl/ctrlProps/ctrlProp23.xml><?xml version="1.0" encoding="utf-8"?>
<formControlPr xmlns="http://schemas.microsoft.com/office/spreadsheetml/2009/9/main" objectType="CheckBox" fmlaLink="$O$82" lockText="1" noThreeD="1"/>
</file>

<file path=xl/ctrlProps/ctrlProp24.xml><?xml version="1.0" encoding="utf-8"?>
<formControlPr xmlns="http://schemas.microsoft.com/office/spreadsheetml/2009/9/main" objectType="CheckBox" fmlaLink="$O$86" lockText="1" noThreeD="1"/>
</file>

<file path=xl/ctrlProps/ctrlProp25.xml><?xml version="1.0" encoding="utf-8"?>
<formControlPr xmlns="http://schemas.microsoft.com/office/spreadsheetml/2009/9/main" objectType="CheckBox" fmlaLink="$O$88" lockText="1" noThreeD="1"/>
</file>

<file path=xl/ctrlProps/ctrlProp26.xml><?xml version="1.0" encoding="utf-8"?>
<formControlPr xmlns="http://schemas.microsoft.com/office/spreadsheetml/2009/9/main" objectType="CheckBox" fmlaLink="$O$90" lockText="1" noThreeD="1"/>
</file>

<file path=xl/ctrlProps/ctrlProp27.xml><?xml version="1.0" encoding="utf-8"?>
<formControlPr xmlns="http://schemas.microsoft.com/office/spreadsheetml/2009/9/main" objectType="CheckBox" fmlaLink="$O$92" lockText="1" noThreeD="1"/>
</file>

<file path=xl/ctrlProps/ctrlProp28.xml><?xml version="1.0" encoding="utf-8"?>
<formControlPr xmlns="http://schemas.microsoft.com/office/spreadsheetml/2009/9/main" objectType="CheckBox" fmlaLink="$O$94" lockText="1" noThreeD="1"/>
</file>

<file path=xl/ctrlProps/ctrlProp29.xml><?xml version="1.0" encoding="utf-8"?>
<formControlPr xmlns="http://schemas.microsoft.com/office/spreadsheetml/2009/9/main" objectType="CheckBox" fmlaLink="$O$96" lockText="1" noThreeD="1"/>
</file>

<file path=xl/ctrlProps/ctrlProp3.xml><?xml version="1.0" encoding="utf-8"?>
<formControlPr xmlns="http://schemas.microsoft.com/office/spreadsheetml/2009/9/main" objectType="CheckBox" fmlaLink="#REF!" lockText="1" noThreeD="1"/>
</file>

<file path=xl/ctrlProps/ctrlProp30.xml><?xml version="1.0" encoding="utf-8"?>
<formControlPr xmlns="http://schemas.microsoft.com/office/spreadsheetml/2009/9/main" objectType="CheckBox" fmlaLink="$O$98" lockText="1" noThreeD="1"/>
</file>

<file path=xl/ctrlProps/ctrlProp31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CheckBox" fmlaLink="$O$44" lockText="1" noThreeD="1"/>
</file>

<file path=xl/ctrlProps/ctrlProp5.xml><?xml version="1.0" encoding="utf-8"?>
<formControlPr xmlns="http://schemas.microsoft.com/office/spreadsheetml/2009/9/main" objectType="CheckBox" fmlaLink="$O$48" lockText="1" noThreeD="1"/>
</file>

<file path=xl/ctrlProps/ctrlProp6.xml><?xml version="1.0" encoding="utf-8"?>
<formControlPr xmlns="http://schemas.microsoft.com/office/spreadsheetml/2009/9/main" objectType="CheckBox" fmlaLink="$O$74" lockText="1" noThreeD="1"/>
</file>

<file path=xl/ctrlProps/ctrlProp7.xml><?xml version="1.0" encoding="utf-8"?>
<formControlPr xmlns="http://schemas.microsoft.com/office/spreadsheetml/2009/9/main" objectType="CheckBox" fmlaLink="$O$72" lockText="1" noThreeD="1"/>
</file>

<file path=xl/ctrlProps/ctrlProp8.xml><?xml version="1.0" encoding="utf-8"?>
<formControlPr xmlns="http://schemas.microsoft.com/office/spreadsheetml/2009/9/main" objectType="CheckBox" fmlaLink="$O$70" lockText="1" noThreeD="1"/>
</file>

<file path=xl/ctrlProps/ctrlProp9.xml><?xml version="1.0" encoding="utf-8"?>
<formControlPr xmlns="http://schemas.microsoft.com/office/spreadsheetml/2009/9/main" objectType="CheckBox" fmlaLink="$O$68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1</xdr:row>
      <xdr:rowOff>123824</xdr:rowOff>
    </xdr:from>
    <xdr:to>
      <xdr:col>2</xdr:col>
      <xdr:colOff>76200</xdr:colOff>
      <xdr:row>4</xdr:row>
      <xdr:rowOff>18414</xdr:rowOff>
    </xdr:to>
    <xdr:pic>
      <xdr:nvPicPr>
        <xdr:cNvPr id="2" name="Image 1" descr="https://tse3.mm.bing.net/th?id=OIP.XJlAMemfWrX-WW_oplIWAwEsC1&amp;pid=Api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14324"/>
          <a:ext cx="1400175" cy="9137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95250</xdr:colOff>
      <xdr:row>7</xdr:row>
      <xdr:rowOff>257174</xdr:rowOff>
    </xdr:from>
    <xdr:to>
      <xdr:col>1</xdr:col>
      <xdr:colOff>857250</xdr:colOff>
      <xdr:row>9</xdr:row>
      <xdr:rowOff>170179</xdr:rowOff>
    </xdr:to>
    <xdr:pic>
      <xdr:nvPicPr>
        <xdr:cNvPr id="4" name="Image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2038349"/>
          <a:ext cx="762000" cy="82740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9525</xdr:colOff>
      <xdr:row>17</xdr:row>
      <xdr:rowOff>76200</xdr:rowOff>
    </xdr:from>
    <xdr:to>
      <xdr:col>1</xdr:col>
      <xdr:colOff>926465</xdr:colOff>
      <xdr:row>22</xdr:row>
      <xdr:rowOff>153035</xdr:rowOff>
    </xdr:to>
    <xdr:pic>
      <xdr:nvPicPr>
        <xdr:cNvPr id="5" name="Image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08" r="8286"/>
        <a:stretch/>
      </xdr:blipFill>
      <xdr:spPr bwMode="auto">
        <a:xfrm>
          <a:off x="847725" y="4400550"/>
          <a:ext cx="916940" cy="104838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409575</xdr:colOff>
      <xdr:row>47</xdr:row>
      <xdr:rowOff>19050</xdr:rowOff>
    </xdr:from>
    <xdr:to>
      <xdr:col>1</xdr:col>
      <xdr:colOff>907415</xdr:colOff>
      <xdr:row>52</xdr:row>
      <xdr:rowOff>95885</xdr:rowOff>
    </xdr:to>
    <xdr:pic>
      <xdr:nvPicPr>
        <xdr:cNvPr id="6" name="Image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14468475"/>
          <a:ext cx="1012190" cy="104838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104776</xdr:colOff>
      <xdr:row>28</xdr:row>
      <xdr:rowOff>76200</xdr:rowOff>
    </xdr:from>
    <xdr:to>
      <xdr:col>12</xdr:col>
      <xdr:colOff>205908</xdr:colOff>
      <xdr:row>28</xdr:row>
      <xdr:rowOff>742829</xdr:rowOff>
    </xdr:to>
    <xdr:pic>
      <xdr:nvPicPr>
        <xdr:cNvPr id="7" name="Image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066926" y="6515100"/>
          <a:ext cx="6692432" cy="666629"/>
        </a:xfrm>
        <a:prstGeom prst="rect">
          <a:avLst/>
        </a:prstGeom>
      </xdr:spPr>
    </xdr:pic>
    <xdr:clientData/>
  </xdr:twoCellAnchor>
  <xdr:twoCellAnchor editAs="oneCell">
    <xdr:from>
      <xdr:col>3</xdr:col>
      <xdr:colOff>152047</xdr:colOff>
      <xdr:row>42</xdr:row>
      <xdr:rowOff>114300</xdr:rowOff>
    </xdr:from>
    <xdr:to>
      <xdr:col>12</xdr:col>
      <xdr:colOff>285750</xdr:colOff>
      <xdr:row>42</xdr:row>
      <xdr:rowOff>3359762</xdr:rowOff>
    </xdr:to>
    <xdr:pic>
      <xdr:nvPicPr>
        <xdr:cNvPr id="8" name="Image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114197" y="10277475"/>
          <a:ext cx="6725003" cy="3245462"/>
        </a:xfrm>
        <a:prstGeom prst="rect">
          <a:avLst/>
        </a:prstGeom>
      </xdr:spPr>
    </xdr:pic>
    <xdr:clientData/>
  </xdr:twoCellAnchor>
  <xdr:twoCellAnchor editAs="oneCell">
    <xdr:from>
      <xdr:col>3</xdr:col>
      <xdr:colOff>85725</xdr:colOff>
      <xdr:row>53</xdr:row>
      <xdr:rowOff>98534</xdr:rowOff>
    </xdr:from>
    <xdr:to>
      <xdr:col>12</xdr:col>
      <xdr:colOff>981075</xdr:colOff>
      <xdr:row>53</xdr:row>
      <xdr:rowOff>342899</xdr:rowOff>
    </xdr:to>
    <xdr:pic>
      <xdr:nvPicPr>
        <xdr:cNvPr id="9" name="Image 8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t="-1" r="1173" b="-4055"/>
        <a:stretch/>
      </xdr:blipFill>
      <xdr:spPr>
        <a:xfrm>
          <a:off x="1724025" y="15700484"/>
          <a:ext cx="7486650" cy="244365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3</xdr:col>
      <xdr:colOff>47625</xdr:colOff>
      <xdr:row>55</xdr:row>
      <xdr:rowOff>76200</xdr:rowOff>
    </xdr:from>
    <xdr:to>
      <xdr:col>12</xdr:col>
      <xdr:colOff>951322</xdr:colOff>
      <xdr:row>55</xdr:row>
      <xdr:rowOff>1019010</xdr:rowOff>
    </xdr:to>
    <xdr:pic>
      <xdr:nvPicPr>
        <xdr:cNvPr id="10" name="Image 9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85925" y="16297275"/>
          <a:ext cx="7494997" cy="942810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6</xdr:col>
      <xdr:colOff>123825</xdr:colOff>
      <xdr:row>56</xdr:row>
      <xdr:rowOff>304800</xdr:rowOff>
    </xdr:from>
    <xdr:to>
      <xdr:col>8</xdr:col>
      <xdr:colOff>437920</xdr:colOff>
      <xdr:row>57</xdr:row>
      <xdr:rowOff>371420</xdr:rowOff>
    </xdr:to>
    <xdr:pic>
      <xdr:nvPicPr>
        <xdr:cNvPr id="11" name="Image 1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200400" y="17630775"/>
          <a:ext cx="1838095" cy="4380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45</xdr:row>
          <xdr:rowOff>0</xdr:rowOff>
        </xdr:from>
        <xdr:to>
          <xdr:col>15</xdr:col>
          <xdr:colOff>9525</xdr:colOff>
          <xdr:row>47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41</xdr:row>
          <xdr:rowOff>0</xdr:rowOff>
        </xdr:from>
        <xdr:to>
          <xdr:col>15</xdr:col>
          <xdr:colOff>9525</xdr:colOff>
          <xdr:row>43</xdr:row>
          <xdr:rowOff>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43</xdr:row>
          <xdr:rowOff>0</xdr:rowOff>
        </xdr:from>
        <xdr:to>
          <xdr:col>15</xdr:col>
          <xdr:colOff>9525</xdr:colOff>
          <xdr:row>45</xdr:row>
          <xdr:rowOff>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43</xdr:row>
          <xdr:rowOff>0</xdr:rowOff>
        </xdr:from>
        <xdr:to>
          <xdr:col>15</xdr:col>
          <xdr:colOff>9525</xdr:colOff>
          <xdr:row>45</xdr:row>
          <xdr:rowOff>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47</xdr:row>
          <xdr:rowOff>0</xdr:rowOff>
        </xdr:from>
        <xdr:to>
          <xdr:col>15</xdr:col>
          <xdr:colOff>9525</xdr:colOff>
          <xdr:row>48</xdr:row>
          <xdr:rowOff>9525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73</xdr:row>
          <xdr:rowOff>0</xdr:rowOff>
        </xdr:from>
        <xdr:to>
          <xdr:col>15</xdr:col>
          <xdr:colOff>9525</xdr:colOff>
          <xdr:row>74</xdr:row>
          <xdr:rowOff>9525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71</xdr:row>
          <xdr:rowOff>0</xdr:rowOff>
        </xdr:from>
        <xdr:to>
          <xdr:col>15</xdr:col>
          <xdr:colOff>9525</xdr:colOff>
          <xdr:row>72</xdr:row>
          <xdr:rowOff>9525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69</xdr:row>
          <xdr:rowOff>0</xdr:rowOff>
        </xdr:from>
        <xdr:to>
          <xdr:col>15</xdr:col>
          <xdr:colOff>9525</xdr:colOff>
          <xdr:row>70</xdr:row>
          <xdr:rowOff>9525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67</xdr:row>
          <xdr:rowOff>0</xdr:rowOff>
        </xdr:from>
        <xdr:to>
          <xdr:col>15</xdr:col>
          <xdr:colOff>9525</xdr:colOff>
          <xdr:row>68</xdr:row>
          <xdr:rowOff>9525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65</xdr:row>
          <xdr:rowOff>0</xdr:rowOff>
        </xdr:from>
        <xdr:to>
          <xdr:col>15</xdr:col>
          <xdr:colOff>9525</xdr:colOff>
          <xdr:row>66</xdr:row>
          <xdr:rowOff>9525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63</xdr:row>
          <xdr:rowOff>0</xdr:rowOff>
        </xdr:from>
        <xdr:to>
          <xdr:col>15</xdr:col>
          <xdr:colOff>9525</xdr:colOff>
          <xdr:row>64</xdr:row>
          <xdr:rowOff>9525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61</xdr:row>
          <xdr:rowOff>0</xdr:rowOff>
        </xdr:from>
        <xdr:to>
          <xdr:col>15</xdr:col>
          <xdr:colOff>9525</xdr:colOff>
          <xdr:row>62</xdr:row>
          <xdr:rowOff>9525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2600325</xdr:colOff>
          <xdr:row>1</xdr:row>
          <xdr:rowOff>0</xdr:rowOff>
        </xdr:from>
        <xdr:to>
          <xdr:col>19</xdr:col>
          <xdr:colOff>304800</xdr:colOff>
          <xdr:row>1</xdr:row>
          <xdr:rowOff>390525</xdr:rowOff>
        </xdr:to>
        <xdr:sp macro="" textlink="">
          <xdr:nvSpPr>
            <xdr:cNvPr id="2078" name="Button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</a:rPr>
                <a:t>Effacer les données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51</xdr:row>
          <xdr:rowOff>0</xdr:rowOff>
        </xdr:from>
        <xdr:to>
          <xdr:col>14</xdr:col>
          <xdr:colOff>323850</xdr:colOff>
          <xdr:row>53</xdr:row>
          <xdr:rowOff>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53</xdr:row>
          <xdr:rowOff>0</xdr:rowOff>
        </xdr:from>
        <xdr:to>
          <xdr:col>15</xdr:col>
          <xdr:colOff>0</xdr:colOff>
          <xdr:row>55</xdr:row>
          <xdr:rowOff>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53</xdr:row>
          <xdr:rowOff>0</xdr:rowOff>
        </xdr:from>
        <xdr:to>
          <xdr:col>15</xdr:col>
          <xdr:colOff>0</xdr:colOff>
          <xdr:row>55</xdr:row>
          <xdr:rowOff>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55</xdr:row>
          <xdr:rowOff>0</xdr:rowOff>
        </xdr:from>
        <xdr:to>
          <xdr:col>15</xdr:col>
          <xdr:colOff>0</xdr:colOff>
          <xdr:row>57</xdr:row>
          <xdr:rowOff>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57</xdr:row>
          <xdr:rowOff>0</xdr:rowOff>
        </xdr:from>
        <xdr:to>
          <xdr:col>15</xdr:col>
          <xdr:colOff>0</xdr:colOff>
          <xdr:row>58</xdr:row>
          <xdr:rowOff>9525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73</xdr:row>
          <xdr:rowOff>0</xdr:rowOff>
        </xdr:from>
        <xdr:to>
          <xdr:col>15</xdr:col>
          <xdr:colOff>0</xdr:colOff>
          <xdr:row>74</xdr:row>
          <xdr:rowOff>9525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75</xdr:row>
          <xdr:rowOff>0</xdr:rowOff>
        </xdr:from>
        <xdr:to>
          <xdr:col>15</xdr:col>
          <xdr:colOff>0</xdr:colOff>
          <xdr:row>76</xdr:row>
          <xdr:rowOff>9525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77</xdr:row>
          <xdr:rowOff>0</xdr:rowOff>
        </xdr:from>
        <xdr:to>
          <xdr:col>15</xdr:col>
          <xdr:colOff>0</xdr:colOff>
          <xdr:row>78</xdr:row>
          <xdr:rowOff>9525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79</xdr:row>
          <xdr:rowOff>0</xdr:rowOff>
        </xdr:from>
        <xdr:to>
          <xdr:col>15</xdr:col>
          <xdr:colOff>0</xdr:colOff>
          <xdr:row>80</xdr:row>
          <xdr:rowOff>9525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81</xdr:row>
          <xdr:rowOff>0</xdr:rowOff>
        </xdr:from>
        <xdr:to>
          <xdr:col>15</xdr:col>
          <xdr:colOff>0</xdr:colOff>
          <xdr:row>82</xdr:row>
          <xdr:rowOff>9525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85</xdr:row>
          <xdr:rowOff>0</xdr:rowOff>
        </xdr:from>
        <xdr:to>
          <xdr:col>15</xdr:col>
          <xdr:colOff>0</xdr:colOff>
          <xdr:row>86</xdr:row>
          <xdr:rowOff>9525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87</xdr:row>
          <xdr:rowOff>0</xdr:rowOff>
        </xdr:from>
        <xdr:to>
          <xdr:col>15</xdr:col>
          <xdr:colOff>0</xdr:colOff>
          <xdr:row>88</xdr:row>
          <xdr:rowOff>9525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89</xdr:row>
          <xdr:rowOff>0</xdr:rowOff>
        </xdr:from>
        <xdr:to>
          <xdr:col>15</xdr:col>
          <xdr:colOff>0</xdr:colOff>
          <xdr:row>90</xdr:row>
          <xdr:rowOff>9525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91</xdr:row>
          <xdr:rowOff>0</xdr:rowOff>
        </xdr:from>
        <xdr:to>
          <xdr:col>15</xdr:col>
          <xdr:colOff>0</xdr:colOff>
          <xdr:row>92</xdr:row>
          <xdr:rowOff>9525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93</xdr:row>
          <xdr:rowOff>0</xdr:rowOff>
        </xdr:from>
        <xdr:to>
          <xdr:col>15</xdr:col>
          <xdr:colOff>0</xdr:colOff>
          <xdr:row>94</xdr:row>
          <xdr:rowOff>9525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95</xdr:row>
          <xdr:rowOff>0</xdr:rowOff>
        </xdr:from>
        <xdr:to>
          <xdr:col>15</xdr:col>
          <xdr:colOff>0</xdr:colOff>
          <xdr:row>96</xdr:row>
          <xdr:rowOff>9525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97</xdr:row>
          <xdr:rowOff>0</xdr:rowOff>
        </xdr:from>
        <xdr:to>
          <xdr:col>15</xdr:col>
          <xdr:colOff>0</xdr:colOff>
          <xdr:row>98</xdr:row>
          <xdr:rowOff>9525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28575</xdr:colOff>
          <xdr:row>1</xdr:row>
          <xdr:rowOff>57150</xdr:rowOff>
        </xdr:from>
        <xdr:to>
          <xdr:col>19</xdr:col>
          <xdr:colOff>295275</xdr:colOff>
          <xdr:row>1</xdr:row>
          <xdr:rowOff>419100</xdr:rowOff>
        </xdr:to>
        <xdr:sp macro="" textlink="">
          <xdr:nvSpPr>
            <xdr:cNvPr id="5152" name="Button 32" hidden="1">
              <a:extLst>
                <a:ext uri="{63B3BB69-23CF-44E3-9099-C40C66FF867C}">
                  <a14:compatExt spid="_x0000_s5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</a:rPr>
                <a:t>Effacer les données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158376</xdr:colOff>
      <xdr:row>77</xdr:row>
      <xdr:rowOff>61722</xdr:rowOff>
    </xdr:from>
    <xdr:to>
      <xdr:col>11</xdr:col>
      <xdr:colOff>1559218</xdr:colOff>
      <xdr:row>96</xdr:row>
      <xdr:rowOff>8805</xdr:rowOff>
    </xdr:to>
    <xdr:graphicFrame macro="">
      <xdr:nvGraphicFramePr>
        <xdr:cNvPr id="2" name="Graphique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85725</xdr:colOff>
          <xdr:row>1</xdr:row>
          <xdr:rowOff>85725</xdr:rowOff>
        </xdr:from>
        <xdr:to>
          <xdr:col>17</xdr:col>
          <xdr:colOff>333375</xdr:colOff>
          <xdr:row>1</xdr:row>
          <xdr:rowOff>466725</xdr:rowOff>
        </xdr:to>
        <xdr:sp macro="" textlink="">
          <xdr:nvSpPr>
            <xdr:cNvPr id="6153" name="Button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fr-FR" sz="1100" b="0" i="0" u="none" strike="noStrike" baseline="0">
                  <a:solidFill>
                    <a:srgbClr val="000000"/>
                  </a:solidFill>
                  <a:latin typeface="Calibri"/>
                </a:rPr>
                <a:t>Effacer données</a:t>
              </a: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630892</xdr:colOff>
      <xdr:row>10</xdr:row>
      <xdr:rowOff>1031501</xdr:rowOff>
    </xdr:from>
    <xdr:ext cx="9789354" cy="1561905"/>
    <xdr:pic>
      <xdr:nvPicPr>
        <xdr:cNvPr id="2" name="Image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9774" y="4393266"/>
          <a:ext cx="9789354" cy="1561905"/>
        </a:xfrm>
        <a:prstGeom prst="rect">
          <a:avLst/>
        </a:prstGeom>
      </xdr:spPr>
    </xdr:pic>
    <xdr:clientData/>
  </xdr:oneCellAnchor>
  <xdr:twoCellAnchor>
    <xdr:from>
      <xdr:col>13</xdr:col>
      <xdr:colOff>102534</xdr:colOff>
      <xdr:row>10</xdr:row>
      <xdr:rowOff>145676</xdr:rowOff>
    </xdr:from>
    <xdr:to>
      <xdr:col>15</xdr:col>
      <xdr:colOff>104775</xdr:colOff>
      <xdr:row>10</xdr:row>
      <xdr:rowOff>936252</xdr:rowOff>
    </xdr:to>
    <xdr:sp macro="" textlink="">
      <xdr:nvSpPr>
        <xdr:cNvPr id="3" name="Rectangle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SpPr/>
      </xdr:nvSpPr>
      <xdr:spPr>
        <a:xfrm>
          <a:off x="11543740" y="3507441"/>
          <a:ext cx="1638300" cy="790576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fr-FR" sz="1100">
              <a:solidFill>
                <a:sysClr val="windowText" lastClr="000000"/>
              </a:solidFill>
            </a:rPr>
            <a:t>Exemple de</a:t>
          </a:r>
          <a:r>
            <a:rPr lang="fr-FR" sz="1100" baseline="0">
              <a:solidFill>
                <a:sysClr val="windowText" lastClr="000000"/>
              </a:solidFill>
            </a:rPr>
            <a:t> s</a:t>
          </a:r>
          <a:r>
            <a:rPr lang="fr-FR" sz="1100">
              <a:solidFill>
                <a:sysClr val="windowText" lastClr="000000"/>
              </a:solidFill>
            </a:rPr>
            <a:t>ous total = résultat obtenu</a:t>
          </a:r>
          <a:r>
            <a:rPr lang="fr-FR" sz="1100" baseline="0">
              <a:solidFill>
                <a:sysClr val="windowText" lastClr="000000"/>
              </a:solidFill>
            </a:rPr>
            <a:t> à partir des réponses aux questions 1 et 2</a:t>
          </a:r>
        </a:p>
      </xdr:txBody>
    </xdr:sp>
    <xdr:clientData/>
  </xdr:twoCellAnchor>
  <xdr:oneCellAnchor>
    <xdr:from>
      <xdr:col>3</xdr:col>
      <xdr:colOff>678517</xdr:colOff>
      <xdr:row>10</xdr:row>
      <xdr:rowOff>60323</xdr:rowOff>
    </xdr:from>
    <xdr:ext cx="9581029" cy="866288"/>
    <xdr:pic>
      <xdr:nvPicPr>
        <xdr:cNvPr id="4" name="Image 3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97399" y="3422088"/>
          <a:ext cx="9581029" cy="866288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oneCellAnchor>
  <xdr:twoCellAnchor>
    <xdr:from>
      <xdr:col>12</xdr:col>
      <xdr:colOff>540684</xdr:colOff>
      <xdr:row>10</xdr:row>
      <xdr:rowOff>540964</xdr:rowOff>
    </xdr:from>
    <xdr:to>
      <xdr:col>13</xdr:col>
      <xdr:colOff>102534</xdr:colOff>
      <xdr:row>10</xdr:row>
      <xdr:rowOff>583827</xdr:rowOff>
    </xdr:to>
    <xdr:cxnSp macro="">
      <xdr:nvCxnSpPr>
        <xdr:cNvPr id="5" name="Connecteur droit avec flèche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CxnSpPr>
          <a:stCxn id="3" idx="1"/>
        </xdr:cNvCxnSpPr>
      </xdr:nvCxnSpPr>
      <xdr:spPr>
        <a:xfrm flipH="1">
          <a:off x="11219890" y="3902729"/>
          <a:ext cx="323850" cy="42863"/>
        </a:xfrm>
        <a:prstGeom prst="straightConnector1">
          <a:avLst/>
        </a:prstGeom>
        <a:ln w="285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3361</xdr:colOff>
      <xdr:row>10</xdr:row>
      <xdr:rowOff>3049121</xdr:rowOff>
    </xdr:from>
    <xdr:to>
      <xdr:col>6</xdr:col>
      <xdr:colOff>70036</xdr:colOff>
      <xdr:row>10</xdr:row>
      <xdr:rowOff>3668246</xdr:rowOff>
    </xdr:to>
    <xdr:sp macro="" textlink="">
      <xdr:nvSpPr>
        <xdr:cNvPr id="6" name="Rectangle 5">
          <a:extLst>
            <a:ext uri="{FF2B5EF4-FFF2-40B4-BE49-F238E27FC236}">
              <a16:creationId xmlns="" xmlns:a16="http://schemas.microsoft.com/office/drawing/2014/main" id="{00000000-0008-0000-0400-000006000000}"/>
            </a:ext>
          </a:extLst>
        </xdr:cNvPr>
        <xdr:cNvSpPr/>
      </xdr:nvSpPr>
      <xdr:spPr>
        <a:xfrm>
          <a:off x="3028949" y="6410886"/>
          <a:ext cx="2139763" cy="61912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fr-FR" sz="1100">
              <a:solidFill>
                <a:sysClr val="windowText" lastClr="000000"/>
              </a:solidFill>
            </a:rPr>
            <a:t>Synthèse des sous totaux de chaque rubrique de l'analyse</a:t>
          </a:r>
          <a:endParaRPr lang="fr-FR" sz="1100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1073243</xdr:colOff>
      <xdr:row>10</xdr:row>
      <xdr:rowOff>2566147</xdr:rowOff>
    </xdr:from>
    <xdr:to>
      <xdr:col>4</xdr:col>
      <xdr:colOff>1075765</xdr:colOff>
      <xdr:row>10</xdr:row>
      <xdr:rowOff>3049121</xdr:rowOff>
    </xdr:to>
    <xdr:cxnSp macro="">
      <xdr:nvCxnSpPr>
        <xdr:cNvPr id="7" name="Connecteur droit avec flèche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CxnSpPr>
          <a:stCxn id="6" idx="0"/>
        </xdr:cNvCxnSpPr>
      </xdr:nvCxnSpPr>
      <xdr:spPr>
        <a:xfrm flipV="1">
          <a:off x="4098831" y="5927912"/>
          <a:ext cx="2522" cy="482974"/>
        </a:xfrm>
        <a:prstGeom prst="straightConnector1">
          <a:avLst/>
        </a:prstGeom>
        <a:ln w="285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127187</xdr:colOff>
      <xdr:row>10</xdr:row>
      <xdr:rowOff>3028949</xdr:rowOff>
    </xdr:from>
    <xdr:to>
      <xdr:col>12</xdr:col>
      <xdr:colOff>189379</xdr:colOff>
      <xdr:row>10</xdr:row>
      <xdr:rowOff>3648074</xdr:rowOff>
    </xdr:to>
    <xdr:sp macro="" textlink="">
      <xdr:nvSpPr>
        <xdr:cNvPr id="8" name="Rectangle 7">
          <a:extLst>
            <a:ext uri="{FF2B5EF4-FFF2-40B4-BE49-F238E27FC236}">
              <a16:creationId xmlns="" xmlns:a16="http://schemas.microsoft.com/office/drawing/2014/main" id="{00000000-0008-0000-0400-000008000000}"/>
            </a:ext>
          </a:extLst>
        </xdr:cNvPr>
        <xdr:cNvSpPr/>
      </xdr:nvSpPr>
      <xdr:spPr>
        <a:xfrm>
          <a:off x="8968628" y="6390714"/>
          <a:ext cx="1899957" cy="61912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fr-FR" sz="1100">
              <a:solidFill>
                <a:sysClr val="windowText" lastClr="000000"/>
              </a:solidFill>
            </a:rPr>
            <a:t>Résultat global de l'analyse = somme pondérée des sous totaux</a:t>
          </a:r>
          <a:endParaRPr lang="fr-FR" sz="1100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222436</xdr:colOff>
      <xdr:row>10</xdr:row>
      <xdr:rowOff>2576792</xdr:rowOff>
    </xdr:from>
    <xdr:to>
      <xdr:col>11</xdr:col>
      <xdr:colOff>236724</xdr:colOff>
      <xdr:row>10</xdr:row>
      <xdr:rowOff>3062567</xdr:rowOff>
    </xdr:to>
    <xdr:cxnSp macro="">
      <xdr:nvCxnSpPr>
        <xdr:cNvPr id="9" name="Connecteur droit avec flèche 8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CxnSpPr/>
      </xdr:nvCxnSpPr>
      <xdr:spPr>
        <a:xfrm flipH="1" flipV="1">
          <a:off x="9982760" y="5938557"/>
          <a:ext cx="14288" cy="485775"/>
        </a:xfrm>
        <a:prstGeom prst="straightConnector1">
          <a:avLst/>
        </a:prstGeom>
        <a:ln w="285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180976</xdr:colOff>
      <xdr:row>8</xdr:row>
      <xdr:rowOff>47625</xdr:rowOff>
    </xdr:from>
    <xdr:ext cx="1790700" cy="295275"/>
    <xdr:pic>
      <xdr:nvPicPr>
        <xdr:cNvPr id="10" name="Image 9">
          <a:extLst>
            <a:ext uri="{FF2B5EF4-FFF2-40B4-BE49-F238E27FC236}">
              <a16:creationId xmlns=""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2578" b="16206"/>
        <a:stretch/>
      </xdr:blipFill>
      <xdr:spPr>
        <a:xfrm>
          <a:off x="6734176" y="1590675"/>
          <a:ext cx="1790700" cy="295275"/>
        </a:xfrm>
        <a:prstGeom prst="rect">
          <a:avLst/>
        </a:prstGeom>
      </xdr:spPr>
    </xdr:pic>
    <xdr:clientData/>
  </xdr:oneCellAnchor>
  <xdr:twoCellAnchor>
    <xdr:from>
      <xdr:col>13</xdr:col>
      <xdr:colOff>381000</xdr:colOff>
      <xdr:row>8</xdr:row>
      <xdr:rowOff>800098</xdr:rowOff>
    </xdr:from>
    <xdr:to>
      <xdr:col>15</xdr:col>
      <xdr:colOff>200025</xdr:colOff>
      <xdr:row>8</xdr:row>
      <xdr:rowOff>1412098</xdr:rowOff>
    </xdr:to>
    <xdr:sp macro="" textlink="">
      <xdr:nvSpPr>
        <xdr:cNvPr id="11" name="Rectangle 10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SpPr/>
      </xdr:nvSpPr>
      <xdr:spPr>
        <a:xfrm>
          <a:off x="11410950" y="2343148"/>
          <a:ext cx="1343025" cy="61200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fr-FR" sz="1100">
              <a:solidFill>
                <a:sysClr val="windowText" lastClr="000000"/>
              </a:solidFill>
            </a:rPr>
            <a:t>Vert foncé : </a:t>
          </a:r>
        </a:p>
        <a:p>
          <a:pPr algn="ctr"/>
          <a:r>
            <a:rPr lang="fr-FR" sz="1100" baseline="0">
              <a:solidFill>
                <a:sysClr val="windowText" lastClr="000000"/>
              </a:solidFill>
            </a:rPr>
            <a:t>forte facilité de mise en œuvre</a:t>
          </a:r>
        </a:p>
      </xdr:txBody>
    </xdr:sp>
    <xdr:clientData/>
  </xdr:twoCellAnchor>
  <xdr:twoCellAnchor>
    <xdr:from>
      <xdr:col>3</xdr:col>
      <xdr:colOff>314325</xdr:colOff>
      <xdr:row>8</xdr:row>
      <xdr:rowOff>800099</xdr:rowOff>
    </xdr:from>
    <xdr:to>
      <xdr:col>5</xdr:col>
      <xdr:colOff>133350</xdr:colOff>
      <xdr:row>8</xdr:row>
      <xdr:rowOff>1412099</xdr:rowOff>
    </xdr:to>
    <xdr:sp macro="" textlink="">
      <xdr:nvSpPr>
        <xdr:cNvPr id="12" name="Rectangle 11">
          <a:extLst>
            <a:ext uri="{FF2B5EF4-FFF2-40B4-BE49-F238E27FC236}">
              <a16:creationId xmlns="" xmlns:a16="http://schemas.microsoft.com/office/drawing/2014/main" id="{00000000-0008-0000-0400-00000C000000}"/>
            </a:ext>
          </a:extLst>
        </xdr:cNvPr>
        <xdr:cNvSpPr/>
      </xdr:nvSpPr>
      <xdr:spPr>
        <a:xfrm>
          <a:off x="1724025" y="2343149"/>
          <a:ext cx="2133600" cy="61200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>
              <a:solidFill>
                <a:sysClr val="windowText" lastClr="000000"/>
              </a:solidFill>
            </a:rPr>
            <a:t>Rouge</a:t>
          </a:r>
        </a:p>
        <a:p>
          <a:pPr algn="ctr"/>
          <a:r>
            <a:rPr lang="fr-FR" sz="1100">
              <a:solidFill>
                <a:sysClr val="windowText" lastClr="000000"/>
              </a:solidFill>
            </a:rPr>
            <a:t>Potentiel point bloquant</a:t>
          </a:r>
          <a:endParaRPr lang="fr-FR" sz="1100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299085</xdr:colOff>
      <xdr:row>8</xdr:row>
      <xdr:rowOff>800099</xdr:rowOff>
    </xdr:from>
    <xdr:to>
      <xdr:col>7</xdr:col>
      <xdr:colOff>118110</xdr:colOff>
      <xdr:row>8</xdr:row>
      <xdr:rowOff>1412099</xdr:rowOff>
    </xdr:to>
    <xdr:sp macro="" textlink="">
      <xdr:nvSpPr>
        <xdr:cNvPr id="13" name="Rectangle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SpPr/>
      </xdr:nvSpPr>
      <xdr:spPr>
        <a:xfrm>
          <a:off x="4023360" y="2343149"/>
          <a:ext cx="1704975" cy="61200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>
              <a:solidFill>
                <a:sysClr val="windowText" lastClr="000000"/>
              </a:solidFill>
            </a:rPr>
            <a:t>Orange : </a:t>
          </a:r>
        </a:p>
        <a:p>
          <a:pPr algn="ctr"/>
          <a:r>
            <a:rPr lang="fr-FR" sz="1100">
              <a:solidFill>
                <a:sysClr val="windowText" lastClr="000000"/>
              </a:solidFill>
            </a:rPr>
            <a:t>point d'attention à approfondir</a:t>
          </a:r>
          <a:endParaRPr lang="fr-FR" sz="1100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340995</xdr:colOff>
      <xdr:row>8</xdr:row>
      <xdr:rowOff>800099</xdr:rowOff>
    </xdr:from>
    <xdr:to>
      <xdr:col>9</xdr:col>
      <xdr:colOff>160020</xdr:colOff>
      <xdr:row>8</xdr:row>
      <xdr:rowOff>1412099</xdr:rowOff>
    </xdr:to>
    <xdr:sp macro="" textlink="">
      <xdr:nvSpPr>
        <xdr:cNvPr id="14" name="Rectangle 13">
          <a:extLst>
            <a:ext uri="{FF2B5EF4-FFF2-40B4-BE49-F238E27FC236}">
              <a16:creationId xmlns="" xmlns:a16="http://schemas.microsoft.com/office/drawing/2014/main" id="{00000000-0008-0000-0400-00000E000000}"/>
            </a:ext>
          </a:extLst>
        </xdr:cNvPr>
        <xdr:cNvSpPr/>
      </xdr:nvSpPr>
      <xdr:spPr>
        <a:xfrm>
          <a:off x="5951220" y="2343149"/>
          <a:ext cx="1704975" cy="61200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>
              <a:solidFill>
                <a:sysClr val="windowText" lastClr="000000"/>
              </a:solidFill>
            </a:rPr>
            <a:t>Jaune : </a:t>
          </a:r>
        </a:p>
        <a:p>
          <a:pPr algn="ctr"/>
          <a:r>
            <a:rPr lang="fr-FR" sz="1100">
              <a:solidFill>
                <a:sysClr val="windowText" lastClr="000000"/>
              </a:solidFill>
            </a:rPr>
            <a:t>potentiel point d'attention</a:t>
          </a:r>
          <a:endParaRPr lang="fr-FR" sz="1100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354330</xdr:colOff>
      <xdr:row>8</xdr:row>
      <xdr:rowOff>800098</xdr:rowOff>
    </xdr:from>
    <xdr:to>
      <xdr:col>11</xdr:col>
      <xdr:colOff>173355</xdr:colOff>
      <xdr:row>8</xdr:row>
      <xdr:rowOff>1412098</xdr:rowOff>
    </xdr:to>
    <xdr:sp macro="" textlink="">
      <xdr:nvSpPr>
        <xdr:cNvPr id="15" name="Rectangle 14">
          <a:extLst>
            <a:ext uri="{FF2B5EF4-FFF2-40B4-BE49-F238E27FC236}">
              <a16:creationId xmlns="" xmlns:a16="http://schemas.microsoft.com/office/drawing/2014/main" id="{00000000-0008-0000-0400-00000F000000}"/>
            </a:ext>
          </a:extLst>
        </xdr:cNvPr>
        <xdr:cNvSpPr/>
      </xdr:nvSpPr>
      <xdr:spPr>
        <a:xfrm>
          <a:off x="7850505" y="2343148"/>
          <a:ext cx="1666875" cy="61200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>
              <a:solidFill>
                <a:sysClr val="windowText" lastClr="000000"/>
              </a:solidFill>
            </a:rPr>
            <a:t>Vert-Jaune</a:t>
          </a:r>
          <a:r>
            <a:rPr lang="fr-FR" sz="1100" baseline="0">
              <a:solidFill>
                <a:sysClr val="windowText" lastClr="000000"/>
              </a:solidFill>
            </a:rPr>
            <a:t> : </a:t>
          </a:r>
        </a:p>
        <a:p>
          <a:pPr algn="ctr"/>
          <a:r>
            <a:rPr lang="fr-FR" sz="1100" baseline="0">
              <a:solidFill>
                <a:sysClr val="windowText" lastClr="000000"/>
              </a:solidFill>
            </a:rPr>
            <a:t>pas d'alerte pour la mise en œuvre</a:t>
          </a:r>
          <a:r>
            <a:rPr lang="fr-FR" sz="1100">
              <a:solidFill>
                <a:sysClr val="windowText" lastClr="000000"/>
              </a:solidFill>
            </a:rPr>
            <a:t> </a:t>
          </a:r>
          <a:endParaRPr lang="fr-FR" sz="1100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367665</xdr:colOff>
      <xdr:row>8</xdr:row>
      <xdr:rowOff>800098</xdr:rowOff>
    </xdr:from>
    <xdr:to>
      <xdr:col>13</xdr:col>
      <xdr:colOff>186690</xdr:colOff>
      <xdr:row>8</xdr:row>
      <xdr:rowOff>1412098</xdr:rowOff>
    </xdr:to>
    <xdr:sp macro="" textlink="">
      <xdr:nvSpPr>
        <xdr:cNvPr id="16" name="Rectangle 15">
          <a:extLst>
            <a:ext uri="{FF2B5EF4-FFF2-40B4-BE49-F238E27FC236}">
              <a16:creationId xmlns="" xmlns:a16="http://schemas.microsoft.com/office/drawing/2014/main" id="{00000000-0008-0000-0400-000010000000}"/>
            </a:ext>
          </a:extLst>
        </xdr:cNvPr>
        <xdr:cNvSpPr/>
      </xdr:nvSpPr>
      <xdr:spPr>
        <a:xfrm>
          <a:off x="9711690" y="2343148"/>
          <a:ext cx="1504950" cy="61200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100">
              <a:solidFill>
                <a:sysClr val="windowText" lastClr="000000"/>
              </a:solidFill>
            </a:rPr>
            <a:t>Vert clair  :</a:t>
          </a:r>
        </a:p>
        <a:p>
          <a:pPr algn="ctr"/>
          <a:r>
            <a:rPr lang="fr-FR" sz="1100" baseline="0">
              <a:solidFill>
                <a:sysClr val="windowText" lastClr="000000"/>
              </a:solidFill>
            </a:rPr>
            <a:t>facilité de mise en œuvre</a:t>
          </a:r>
          <a:r>
            <a:rPr lang="fr-FR" sz="1100">
              <a:solidFill>
                <a:sysClr val="windowText" lastClr="000000"/>
              </a:solidFill>
            </a:rPr>
            <a:t> </a:t>
          </a:r>
          <a:endParaRPr lang="fr-FR" sz="1100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111499</xdr:colOff>
      <xdr:row>8</xdr:row>
      <xdr:rowOff>195263</xdr:rowOff>
    </xdr:from>
    <xdr:to>
      <xdr:col>14</xdr:col>
      <xdr:colOff>290513</xdr:colOff>
      <xdr:row>8</xdr:row>
      <xdr:rowOff>800098</xdr:rowOff>
    </xdr:to>
    <xdr:cxnSp macro="">
      <xdr:nvCxnSpPr>
        <xdr:cNvPr id="17" name="Connecteur droit avec flèche 16">
          <a:extLst>
            <a:ext uri="{FF2B5EF4-FFF2-40B4-BE49-F238E27FC236}">
              <a16:creationId xmlns="" xmlns:a16="http://schemas.microsoft.com/office/drawing/2014/main" id="{00000000-0008-0000-0400-000011000000}"/>
            </a:ext>
          </a:extLst>
        </xdr:cNvPr>
        <xdr:cNvCxnSpPr>
          <a:stCxn id="11" idx="0"/>
          <a:endCxn id="10" idx="3"/>
        </xdr:cNvCxnSpPr>
      </xdr:nvCxnSpPr>
      <xdr:spPr>
        <a:xfrm flipH="1" flipV="1">
          <a:off x="8034058" y="1741675"/>
          <a:ext cx="3540779" cy="604835"/>
        </a:xfrm>
        <a:prstGeom prst="straightConnector1">
          <a:avLst/>
        </a:prstGeom>
        <a:ln w="285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627530</xdr:colOff>
      <xdr:row>8</xdr:row>
      <xdr:rowOff>347382</xdr:rowOff>
    </xdr:from>
    <xdr:to>
      <xdr:col>12</xdr:col>
      <xdr:colOff>198736</xdr:colOff>
      <xdr:row>8</xdr:row>
      <xdr:rowOff>800098</xdr:rowOff>
    </xdr:to>
    <xdr:cxnSp macro="">
      <xdr:nvCxnSpPr>
        <xdr:cNvPr id="18" name="Connecteur droit avec flèche 17">
          <a:extLst>
            <a:ext uri="{FF2B5EF4-FFF2-40B4-BE49-F238E27FC236}">
              <a16:creationId xmlns="" xmlns:a16="http://schemas.microsoft.com/office/drawing/2014/main" id="{00000000-0008-0000-0400-000012000000}"/>
            </a:ext>
          </a:extLst>
        </xdr:cNvPr>
        <xdr:cNvCxnSpPr>
          <a:stCxn id="16" idx="0"/>
        </xdr:cNvCxnSpPr>
      </xdr:nvCxnSpPr>
      <xdr:spPr>
        <a:xfrm flipH="1" flipV="1">
          <a:off x="7631206" y="1893794"/>
          <a:ext cx="2327854" cy="452716"/>
        </a:xfrm>
        <a:prstGeom prst="straightConnector1">
          <a:avLst/>
        </a:prstGeom>
        <a:ln w="285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302559</xdr:colOff>
      <xdr:row>8</xdr:row>
      <xdr:rowOff>336176</xdr:rowOff>
    </xdr:from>
    <xdr:to>
      <xdr:col>10</xdr:col>
      <xdr:colOff>263842</xdr:colOff>
      <xdr:row>8</xdr:row>
      <xdr:rowOff>800098</xdr:rowOff>
    </xdr:to>
    <xdr:cxnSp macro="">
      <xdr:nvCxnSpPr>
        <xdr:cNvPr id="19" name="Connecteur droit avec flèche 18">
          <a:extLst>
            <a:ext uri="{FF2B5EF4-FFF2-40B4-BE49-F238E27FC236}">
              <a16:creationId xmlns="" xmlns:a16="http://schemas.microsoft.com/office/drawing/2014/main" id="{00000000-0008-0000-0400-000013000000}"/>
            </a:ext>
          </a:extLst>
        </xdr:cNvPr>
        <xdr:cNvCxnSpPr>
          <a:stCxn id="15" idx="0"/>
        </xdr:cNvCxnSpPr>
      </xdr:nvCxnSpPr>
      <xdr:spPr>
        <a:xfrm flipH="1" flipV="1">
          <a:off x="7306235" y="1882588"/>
          <a:ext cx="880166" cy="463922"/>
        </a:xfrm>
        <a:prstGeom prst="straightConnector1">
          <a:avLst/>
        </a:prstGeom>
        <a:ln w="285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250508</xdr:colOff>
      <xdr:row>8</xdr:row>
      <xdr:rowOff>347382</xdr:rowOff>
    </xdr:from>
    <xdr:to>
      <xdr:col>8</xdr:col>
      <xdr:colOff>907677</xdr:colOff>
      <xdr:row>8</xdr:row>
      <xdr:rowOff>800099</xdr:rowOff>
    </xdr:to>
    <xdr:cxnSp macro="">
      <xdr:nvCxnSpPr>
        <xdr:cNvPr id="20" name="Connecteur droit avec flèche 19">
          <a:extLst>
            <a:ext uri="{FF2B5EF4-FFF2-40B4-BE49-F238E27FC236}">
              <a16:creationId xmlns="" xmlns:a16="http://schemas.microsoft.com/office/drawing/2014/main" id="{00000000-0008-0000-0400-000014000000}"/>
            </a:ext>
          </a:extLst>
        </xdr:cNvPr>
        <xdr:cNvCxnSpPr>
          <a:stCxn id="14" idx="0"/>
        </xdr:cNvCxnSpPr>
      </xdr:nvCxnSpPr>
      <xdr:spPr>
        <a:xfrm flipV="1">
          <a:off x="6312890" y="1893794"/>
          <a:ext cx="657169" cy="452717"/>
        </a:xfrm>
        <a:prstGeom prst="straightConnector1">
          <a:avLst/>
        </a:prstGeom>
        <a:ln w="285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208598</xdr:colOff>
      <xdr:row>8</xdr:row>
      <xdr:rowOff>333375</xdr:rowOff>
    </xdr:from>
    <xdr:to>
      <xdr:col>8</xdr:col>
      <xdr:colOff>619125</xdr:colOff>
      <xdr:row>8</xdr:row>
      <xdr:rowOff>800099</xdr:rowOff>
    </xdr:to>
    <xdr:cxnSp macro="">
      <xdr:nvCxnSpPr>
        <xdr:cNvPr id="21" name="Connecteur droit avec flèche 20">
          <a:extLst>
            <a:ext uri="{FF2B5EF4-FFF2-40B4-BE49-F238E27FC236}">
              <a16:creationId xmlns="" xmlns:a16="http://schemas.microsoft.com/office/drawing/2014/main" id="{00000000-0008-0000-0400-000015000000}"/>
            </a:ext>
          </a:extLst>
        </xdr:cNvPr>
        <xdr:cNvCxnSpPr>
          <a:stCxn id="13" idx="0"/>
        </xdr:cNvCxnSpPr>
      </xdr:nvCxnSpPr>
      <xdr:spPr>
        <a:xfrm flipV="1">
          <a:off x="4875848" y="1876425"/>
          <a:ext cx="2296477" cy="466724"/>
        </a:xfrm>
        <a:prstGeom prst="straightConnector1">
          <a:avLst/>
        </a:prstGeom>
        <a:ln w="285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223838</xdr:colOff>
      <xdr:row>8</xdr:row>
      <xdr:rowOff>195263</xdr:rowOff>
    </xdr:from>
    <xdr:to>
      <xdr:col>8</xdr:col>
      <xdr:colOff>180976</xdr:colOff>
      <xdr:row>8</xdr:row>
      <xdr:rowOff>800099</xdr:rowOff>
    </xdr:to>
    <xdr:cxnSp macro="">
      <xdr:nvCxnSpPr>
        <xdr:cNvPr id="22" name="Connecteur droit avec flèche 21">
          <a:extLst>
            <a:ext uri="{FF2B5EF4-FFF2-40B4-BE49-F238E27FC236}">
              <a16:creationId xmlns="" xmlns:a16="http://schemas.microsoft.com/office/drawing/2014/main" id="{00000000-0008-0000-0400-000016000000}"/>
            </a:ext>
          </a:extLst>
        </xdr:cNvPr>
        <xdr:cNvCxnSpPr>
          <a:stCxn id="12" idx="0"/>
          <a:endCxn id="10" idx="1"/>
        </xdr:cNvCxnSpPr>
      </xdr:nvCxnSpPr>
      <xdr:spPr>
        <a:xfrm flipV="1">
          <a:off x="2395538" y="1738313"/>
          <a:ext cx="4338638" cy="604836"/>
        </a:xfrm>
        <a:prstGeom prst="straightConnector1">
          <a:avLst/>
        </a:prstGeom>
        <a:ln w="285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8.xml"/><Relationship Id="rId13" Type="http://schemas.openxmlformats.org/officeDocument/2006/relationships/ctrlProp" Target="../ctrlProps/ctrlProp23.xml"/><Relationship Id="rId18" Type="http://schemas.openxmlformats.org/officeDocument/2006/relationships/ctrlProp" Target="../ctrlProps/ctrlProp28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31.xml"/><Relationship Id="rId7" Type="http://schemas.openxmlformats.org/officeDocument/2006/relationships/ctrlProp" Target="../ctrlProps/ctrlProp17.xml"/><Relationship Id="rId12" Type="http://schemas.openxmlformats.org/officeDocument/2006/relationships/ctrlProp" Target="../ctrlProps/ctrlProp22.xml"/><Relationship Id="rId17" Type="http://schemas.openxmlformats.org/officeDocument/2006/relationships/ctrlProp" Target="../ctrlProps/ctrlProp27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26.xml"/><Relationship Id="rId20" Type="http://schemas.openxmlformats.org/officeDocument/2006/relationships/ctrlProp" Target="../ctrlProps/ctrlProp3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6.xml"/><Relationship Id="rId11" Type="http://schemas.openxmlformats.org/officeDocument/2006/relationships/ctrlProp" Target="../ctrlProps/ctrlProp21.xml"/><Relationship Id="rId5" Type="http://schemas.openxmlformats.org/officeDocument/2006/relationships/ctrlProp" Target="../ctrlProps/ctrlProp15.xml"/><Relationship Id="rId15" Type="http://schemas.openxmlformats.org/officeDocument/2006/relationships/ctrlProp" Target="../ctrlProps/ctrlProp25.xml"/><Relationship Id="rId10" Type="http://schemas.openxmlformats.org/officeDocument/2006/relationships/ctrlProp" Target="../ctrlProps/ctrlProp20.xml"/><Relationship Id="rId19" Type="http://schemas.openxmlformats.org/officeDocument/2006/relationships/ctrlProp" Target="../ctrlProps/ctrlProp29.xml"/><Relationship Id="rId4" Type="http://schemas.openxmlformats.org/officeDocument/2006/relationships/ctrlProp" Target="../ctrlProps/ctrlProp14.xml"/><Relationship Id="rId9" Type="http://schemas.openxmlformats.org/officeDocument/2006/relationships/ctrlProp" Target="../ctrlProps/ctrlProp19.xml"/><Relationship Id="rId14" Type="http://schemas.openxmlformats.org/officeDocument/2006/relationships/ctrlProp" Target="../ctrlProps/ctrlProp2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3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8"/>
  </sheetPr>
  <dimension ref="B3:Q61"/>
  <sheetViews>
    <sheetView showGridLines="0" zoomScale="80" zoomScaleNormal="80" workbookViewId="0">
      <selection activeCell="D8" sqref="D8:M10"/>
    </sheetView>
  </sheetViews>
  <sheetFormatPr baseColWidth="10" defaultRowHeight="15" x14ac:dyDescent="0.25"/>
  <cols>
    <col min="1" max="1" width="7.7109375" customWidth="1"/>
    <col min="2" max="2" width="16.85546875" customWidth="1"/>
    <col min="3" max="3" width="2.85546875" customWidth="1"/>
    <col min="4" max="4" width="5.42578125" customWidth="1"/>
    <col min="5" max="5" width="4.7109375" customWidth="1"/>
    <col min="12" max="12" width="20.140625" customWidth="1"/>
    <col min="13" max="13" width="15.5703125" customWidth="1"/>
    <col min="14" max="14" width="7" customWidth="1"/>
  </cols>
  <sheetData>
    <row r="3" spans="2:14" ht="50.25" customHeight="1" x14ac:dyDescent="0.25">
      <c r="D3" s="227" t="s">
        <v>128</v>
      </c>
      <c r="E3" s="227"/>
      <c r="F3" s="227"/>
      <c r="G3" s="227"/>
      <c r="H3" s="227"/>
      <c r="I3" s="227"/>
      <c r="J3" s="227"/>
      <c r="K3" s="227"/>
      <c r="L3" s="227"/>
      <c r="M3" s="227"/>
    </row>
    <row r="6" spans="2:14" ht="15.75" thickBot="1" x14ac:dyDescent="0.3"/>
    <row r="7" spans="2:14" ht="9" customHeight="1" x14ac:dyDescent="0.25">
      <c r="B7" s="40"/>
      <c r="C7" s="175"/>
      <c r="D7" s="178"/>
      <c r="E7" s="159"/>
      <c r="F7" s="159"/>
      <c r="G7" s="159"/>
      <c r="H7" s="159"/>
      <c r="I7" s="159"/>
      <c r="J7" s="159"/>
      <c r="K7" s="159"/>
      <c r="L7" s="159"/>
      <c r="M7" s="159"/>
      <c r="N7" s="160"/>
    </row>
    <row r="8" spans="2:14" ht="36" customHeight="1" x14ac:dyDescent="0.25">
      <c r="B8" s="40"/>
      <c r="C8" s="164"/>
      <c r="D8" s="226" t="s">
        <v>165</v>
      </c>
      <c r="E8" s="226"/>
      <c r="F8" s="226"/>
      <c r="G8" s="226"/>
      <c r="H8" s="226"/>
      <c r="I8" s="226"/>
      <c r="J8" s="226"/>
      <c r="K8" s="226"/>
      <c r="L8" s="226"/>
      <c r="M8" s="226"/>
      <c r="N8" s="163"/>
    </row>
    <row r="9" spans="2:14" ht="36" customHeight="1" x14ac:dyDescent="0.25">
      <c r="B9" s="40"/>
      <c r="C9" s="164"/>
      <c r="D9" s="226"/>
      <c r="E9" s="226"/>
      <c r="F9" s="226"/>
      <c r="G9" s="226"/>
      <c r="H9" s="226"/>
      <c r="I9" s="226"/>
      <c r="J9" s="226"/>
      <c r="K9" s="226"/>
      <c r="L9" s="226"/>
      <c r="M9" s="226"/>
      <c r="N9" s="163"/>
    </row>
    <row r="10" spans="2:14" ht="36" customHeight="1" x14ac:dyDescent="0.25">
      <c r="B10" s="40"/>
      <c r="C10" s="164"/>
      <c r="D10" s="226"/>
      <c r="E10" s="226"/>
      <c r="F10" s="226"/>
      <c r="G10" s="226"/>
      <c r="H10" s="226"/>
      <c r="I10" s="226"/>
      <c r="J10" s="226"/>
      <c r="K10" s="226"/>
      <c r="L10" s="226"/>
      <c r="M10" s="226"/>
      <c r="N10" s="163"/>
    </row>
    <row r="11" spans="2:14" ht="10.5" customHeight="1" thickBot="1" x14ac:dyDescent="0.3">
      <c r="B11" s="40"/>
      <c r="C11" s="165"/>
      <c r="D11" s="179"/>
      <c r="E11" s="166"/>
      <c r="F11" s="166"/>
      <c r="G11" s="166"/>
      <c r="H11" s="166"/>
      <c r="I11" s="166"/>
      <c r="J11" s="166"/>
      <c r="K11" s="166"/>
      <c r="L11" s="166"/>
      <c r="M11" s="166"/>
      <c r="N11" s="168"/>
    </row>
    <row r="12" spans="2:14" ht="15.75" thickBot="1" x14ac:dyDescent="0.3">
      <c r="B12" s="40"/>
      <c r="C12" s="40"/>
      <c r="D12" s="132"/>
      <c r="E12" s="40"/>
      <c r="F12" s="40"/>
      <c r="G12" s="40"/>
      <c r="H12" s="40"/>
      <c r="I12" s="40"/>
      <c r="J12" s="40"/>
      <c r="K12" s="40"/>
      <c r="L12" s="40"/>
      <c r="M12" s="40"/>
      <c r="N12" s="40"/>
    </row>
    <row r="13" spans="2:14" ht="6" customHeight="1" x14ac:dyDescent="0.25">
      <c r="C13" s="175"/>
      <c r="D13" s="176"/>
      <c r="E13" s="159"/>
      <c r="F13" s="159"/>
      <c r="G13" s="159"/>
      <c r="H13" s="159"/>
      <c r="I13" s="159"/>
      <c r="J13" s="159"/>
      <c r="K13" s="159"/>
      <c r="L13" s="159"/>
      <c r="M13" s="159"/>
      <c r="N13" s="160"/>
    </row>
    <row r="14" spans="2:14" x14ac:dyDescent="0.25">
      <c r="C14" s="164"/>
      <c r="D14" s="132" t="s">
        <v>98</v>
      </c>
      <c r="E14" s="40"/>
      <c r="F14" s="40"/>
      <c r="G14" s="40"/>
      <c r="H14" s="40"/>
      <c r="I14" s="40"/>
      <c r="J14" s="40"/>
      <c r="K14" s="40"/>
      <c r="L14" s="40"/>
      <c r="M14" s="40"/>
      <c r="N14" s="163"/>
    </row>
    <row r="15" spans="2:14" ht="15.75" x14ac:dyDescent="0.3">
      <c r="C15" s="164"/>
      <c r="D15" s="172" t="s">
        <v>99</v>
      </c>
      <c r="E15" s="224" t="s">
        <v>106</v>
      </c>
      <c r="F15" s="224"/>
      <c r="G15" s="224"/>
      <c r="H15" s="134" t="s">
        <v>101</v>
      </c>
      <c r="I15" s="40"/>
      <c r="J15" s="40"/>
      <c r="K15" s="40"/>
      <c r="L15" s="40"/>
      <c r="M15" s="40"/>
      <c r="N15" s="163"/>
    </row>
    <row r="16" spans="2:14" ht="15.75" x14ac:dyDescent="0.3">
      <c r="C16" s="164"/>
      <c r="D16" s="172" t="s">
        <v>99</v>
      </c>
      <c r="E16" s="224" t="s">
        <v>59</v>
      </c>
      <c r="F16" s="224"/>
      <c r="G16" s="224"/>
      <c r="H16" s="134" t="s">
        <v>102</v>
      </c>
      <c r="I16" s="40"/>
      <c r="J16" s="40"/>
      <c r="K16" s="40"/>
      <c r="L16" s="40"/>
      <c r="M16" s="40"/>
      <c r="N16" s="163"/>
    </row>
    <row r="17" spans="3:14" ht="15.75" x14ac:dyDescent="0.3">
      <c r="C17" s="164"/>
      <c r="D17" s="172" t="s">
        <v>99</v>
      </c>
      <c r="E17" s="224" t="s">
        <v>80</v>
      </c>
      <c r="F17" s="224"/>
      <c r="G17" s="224"/>
      <c r="H17" s="134" t="s">
        <v>103</v>
      </c>
      <c r="I17" s="40"/>
      <c r="J17" s="40"/>
      <c r="K17" s="40"/>
      <c r="L17" s="40"/>
      <c r="M17" s="40"/>
      <c r="N17" s="163"/>
    </row>
    <row r="18" spans="3:14" ht="15.75" x14ac:dyDescent="0.3">
      <c r="C18" s="164"/>
      <c r="D18" s="172" t="s">
        <v>99</v>
      </c>
      <c r="E18" s="224" t="s">
        <v>93</v>
      </c>
      <c r="F18" s="224"/>
      <c r="G18" s="224"/>
      <c r="H18" s="134" t="s">
        <v>104</v>
      </c>
      <c r="I18" s="40"/>
      <c r="J18" s="40"/>
      <c r="K18" s="40"/>
      <c r="L18" s="40"/>
      <c r="M18" s="40"/>
      <c r="N18" s="163"/>
    </row>
    <row r="19" spans="3:14" ht="15.75" x14ac:dyDescent="0.3">
      <c r="C19" s="164"/>
      <c r="D19" s="172" t="s">
        <v>99</v>
      </c>
      <c r="E19" s="224" t="s">
        <v>100</v>
      </c>
      <c r="F19" s="224"/>
      <c r="G19" s="224"/>
      <c r="H19" s="134" t="s">
        <v>105</v>
      </c>
      <c r="I19" s="40"/>
      <c r="J19" s="40"/>
      <c r="K19" s="40"/>
      <c r="L19" s="40"/>
      <c r="M19" s="40"/>
      <c r="N19" s="163"/>
    </row>
    <row r="20" spans="3:14" x14ac:dyDescent="0.25">
      <c r="C20" s="164"/>
      <c r="D20" s="173"/>
      <c r="E20" s="40"/>
      <c r="F20" s="40"/>
      <c r="G20" s="40"/>
      <c r="H20" s="40"/>
      <c r="I20" s="40"/>
      <c r="J20" s="40"/>
      <c r="K20" s="40"/>
      <c r="L20" s="40"/>
      <c r="M20" s="40"/>
      <c r="N20" s="163"/>
    </row>
    <row r="21" spans="3:14" x14ac:dyDescent="0.25">
      <c r="C21" s="164"/>
      <c r="D21" s="173" t="s">
        <v>108</v>
      </c>
      <c r="E21" s="40"/>
      <c r="F21" s="40"/>
      <c r="G21" s="40"/>
      <c r="H21" s="40"/>
      <c r="I21" s="40"/>
      <c r="J21" s="40"/>
      <c r="K21" s="40"/>
      <c r="L21" s="40"/>
      <c r="M21" s="40"/>
      <c r="N21" s="163"/>
    </row>
    <row r="22" spans="3:14" x14ac:dyDescent="0.25">
      <c r="C22" s="164"/>
      <c r="D22" s="132" t="s">
        <v>107</v>
      </c>
      <c r="E22" s="40"/>
      <c r="F22" s="40"/>
      <c r="G22" s="40"/>
      <c r="H22" s="40"/>
      <c r="I22" s="40"/>
      <c r="J22" s="40"/>
      <c r="K22" s="40"/>
      <c r="L22" s="40"/>
      <c r="M22" s="40"/>
      <c r="N22" s="163"/>
    </row>
    <row r="23" spans="3:14" x14ac:dyDescent="0.25">
      <c r="C23" s="164"/>
      <c r="D23" s="173"/>
      <c r="E23" s="135" t="s">
        <v>1</v>
      </c>
      <c r="F23" s="225" t="s">
        <v>114</v>
      </c>
      <c r="G23" s="225"/>
      <c r="H23" s="225"/>
      <c r="I23" s="225"/>
      <c r="J23" s="225"/>
      <c r="K23" s="225"/>
      <c r="L23" s="225"/>
      <c r="M23" s="225"/>
      <c r="N23" s="163"/>
    </row>
    <row r="24" spans="3:14" x14ac:dyDescent="0.25">
      <c r="C24" s="164"/>
      <c r="D24" s="173"/>
      <c r="E24" s="135" t="s">
        <v>1</v>
      </c>
      <c r="F24" s="225" t="s">
        <v>111</v>
      </c>
      <c r="G24" s="225"/>
      <c r="H24" s="225"/>
      <c r="I24" s="225"/>
      <c r="J24" s="225"/>
      <c r="K24" s="225"/>
      <c r="L24" s="225"/>
      <c r="M24" s="225"/>
      <c r="N24" s="163"/>
    </row>
    <row r="25" spans="3:14" x14ac:dyDescent="0.25">
      <c r="C25" s="164"/>
      <c r="D25" s="173"/>
      <c r="E25" s="135" t="s">
        <v>1</v>
      </c>
      <c r="F25" s="225" t="s">
        <v>112</v>
      </c>
      <c r="G25" s="225"/>
      <c r="H25" s="225"/>
      <c r="I25" s="225"/>
      <c r="J25" s="225"/>
      <c r="K25" s="225"/>
      <c r="L25" s="225"/>
      <c r="M25" s="225"/>
      <c r="N25" s="163"/>
    </row>
    <row r="26" spans="3:14" x14ac:dyDescent="0.25">
      <c r="C26" s="164"/>
      <c r="D26" s="173"/>
      <c r="E26" s="135" t="s">
        <v>1</v>
      </c>
      <c r="F26" s="226" t="s">
        <v>113</v>
      </c>
      <c r="G26" s="226"/>
      <c r="H26" s="226"/>
      <c r="I26" s="226"/>
      <c r="J26" s="226"/>
      <c r="K26" s="226"/>
      <c r="L26" s="226"/>
      <c r="M26" s="226"/>
      <c r="N26" s="163"/>
    </row>
    <row r="27" spans="3:14" x14ac:dyDescent="0.25">
      <c r="C27" s="164"/>
      <c r="D27" s="173"/>
      <c r="E27" s="135"/>
      <c r="F27" s="137"/>
      <c r="G27" s="137"/>
      <c r="H27" s="137"/>
      <c r="I27" s="137"/>
      <c r="J27" s="137"/>
      <c r="K27" s="137"/>
      <c r="L27" s="137"/>
      <c r="M27" s="137"/>
      <c r="N27" s="163"/>
    </row>
    <row r="28" spans="3:14" x14ac:dyDescent="0.25">
      <c r="C28" s="164"/>
      <c r="D28" s="174" t="s">
        <v>167</v>
      </c>
      <c r="E28" s="40"/>
      <c r="F28" s="40"/>
      <c r="G28" s="40"/>
      <c r="H28" s="40"/>
      <c r="I28" s="40"/>
      <c r="J28" s="40"/>
      <c r="K28" s="40"/>
      <c r="L28" s="40"/>
      <c r="M28" s="40"/>
      <c r="N28" s="163"/>
    </row>
    <row r="29" spans="3:14" ht="66.75" customHeight="1" x14ac:dyDescent="0.25">
      <c r="C29" s="164"/>
      <c r="D29" s="174"/>
      <c r="E29" s="40"/>
      <c r="F29" s="40"/>
      <c r="G29" s="40"/>
      <c r="H29" s="40"/>
      <c r="I29" s="40"/>
      <c r="J29" s="40"/>
      <c r="K29" s="40"/>
      <c r="L29" s="40"/>
      <c r="M29" s="40"/>
      <c r="N29" s="163"/>
    </row>
    <row r="30" spans="3:14" ht="32.25" customHeight="1" x14ac:dyDescent="0.25">
      <c r="C30" s="164"/>
      <c r="D30" s="221" t="s">
        <v>132</v>
      </c>
      <c r="E30" s="221"/>
      <c r="F30" s="221"/>
      <c r="G30" s="221"/>
      <c r="H30" s="221"/>
      <c r="I30" s="221"/>
      <c r="J30" s="221"/>
      <c r="K30" s="221"/>
      <c r="L30" s="221"/>
      <c r="M30" s="221"/>
      <c r="N30" s="163"/>
    </row>
    <row r="31" spans="3:14" x14ac:dyDescent="0.25">
      <c r="C31" s="164"/>
      <c r="D31" s="173"/>
      <c r="E31" s="40"/>
      <c r="F31" s="40"/>
      <c r="G31" s="40"/>
      <c r="H31" s="40"/>
      <c r="I31" s="40"/>
      <c r="J31" s="40"/>
      <c r="K31" s="40"/>
      <c r="L31" s="40"/>
      <c r="M31" s="40"/>
      <c r="N31" s="163"/>
    </row>
    <row r="32" spans="3:14" x14ac:dyDescent="0.25">
      <c r="C32" s="164"/>
      <c r="D32" s="133" t="s">
        <v>110</v>
      </c>
      <c r="E32" s="40"/>
      <c r="F32" s="40"/>
      <c r="G32" s="40"/>
      <c r="H32" s="40"/>
      <c r="I32" s="40"/>
      <c r="J32" s="40"/>
      <c r="K32" s="40"/>
      <c r="L32" s="40"/>
      <c r="M32" s="40"/>
      <c r="N32" s="163"/>
    </row>
    <row r="33" spans="3:17" x14ac:dyDescent="0.25">
      <c r="C33" s="164"/>
      <c r="D33" s="132" t="s">
        <v>109</v>
      </c>
      <c r="E33" s="40"/>
      <c r="F33" s="40"/>
      <c r="G33" s="40"/>
      <c r="H33" s="40"/>
      <c r="I33" s="40"/>
      <c r="J33" s="40"/>
      <c r="K33" s="40"/>
      <c r="L33" s="40"/>
      <c r="M33" s="40"/>
      <c r="N33" s="163"/>
    </row>
    <row r="34" spans="3:17" x14ac:dyDescent="0.25">
      <c r="C34" s="164"/>
      <c r="D34" s="132"/>
      <c r="E34" s="135" t="s">
        <v>1</v>
      </c>
      <c r="F34" s="40" t="s">
        <v>119</v>
      </c>
      <c r="G34" s="40"/>
      <c r="H34" s="40"/>
      <c r="I34" s="40"/>
      <c r="J34" s="40"/>
      <c r="K34" s="40"/>
      <c r="L34" s="40"/>
      <c r="M34" s="40"/>
      <c r="N34" s="163"/>
    </row>
    <row r="35" spans="3:17" x14ac:dyDescent="0.25">
      <c r="C35" s="164"/>
      <c r="D35" s="132"/>
      <c r="E35" s="135" t="s">
        <v>1</v>
      </c>
      <c r="F35" s="40" t="s">
        <v>118</v>
      </c>
      <c r="G35" s="40"/>
      <c r="H35" s="40"/>
      <c r="I35" s="40"/>
      <c r="J35" s="40"/>
      <c r="K35" s="40"/>
      <c r="L35" s="40"/>
      <c r="M35" s="40"/>
      <c r="N35" s="163"/>
    </row>
    <row r="36" spans="3:17" x14ac:dyDescent="0.25">
      <c r="C36" s="164"/>
      <c r="D36" s="132"/>
      <c r="E36" s="135" t="s">
        <v>1</v>
      </c>
      <c r="F36" s="40" t="s">
        <v>117</v>
      </c>
      <c r="G36" s="40"/>
      <c r="H36" s="40"/>
      <c r="I36" s="40"/>
      <c r="J36" s="40"/>
      <c r="K36" s="40"/>
      <c r="L36" s="40"/>
      <c r="M36" s="40"/>
      <c r="N36" s="163"/>
    </row>
    <row r="37" spans="3:17" x14ac:dyDescent="0.25">
      <c r="C37" s="164"/>
      <c r="D37" s="132"/>
      <c r="E37" s="135" t="s">
        <v>1</v>
      </c>
      <c r="F37" s="40" t="s">
        <v>121</v>
      </c>
      <c r="G37" s="40"/>
      <c r="H37" s="40"/>
      <c r="I37" s="40"/>
      <c r="J37" s="40"/>
      <c r="K37" s="40"/>
      <c r="L37" s="40"/>
      <c r="M37" s="40"/>
      <c r="N37" s="163"/>
    </row>
    <row r="38" spans="3:17" x14ac:dyDescent="0.25">
      <c r="C38" s="164"/>
      <c r="D38" s="132"/>
      <c r="E38" s="135" t="s">
        <v>1</v>
      </c>
      <c r="F38" s="40" t="s">
        <v>120</v>
      </c>
      <c r="G38" s="40"/>
      <c r="H38" s="40"/>
      <c r="I38" s="40"/>
      <c r="J38" s="40"/>
      <c r="K38" s="40"/>
      <c r="L38" s="40"/>
      <c r="M38" s="40"/>
      <c r="N38" s="163"/>
    </row>
    <row r="39" spans="3:17" x14ac:dyDescent="0.25">
      <c r="C39" s="164"/>
      <c r="D39" s="132"/>
      <c r="E39" s="135" t="s">
        <v>1</v>
      </c>
      <c r="F39" s="40" t="s">
        <v>116</v>
      </c>
      <c r="G39" s="40"/>
      <c r="H39" s="40"/>
      <c r="I39" s="40"/>
      <c r="J39" s="40"/>
      <c r="K39" s="40"/>
      <c r="L39" s="40"/>
      <c r="M39" s="40"/>
      <c r="N39" s="163"/>
    </row>
    <row r="40" spans="3:17" x14ac:dyDescent="0.25">
      <c r="C40" s="164"/>
      <c r="D40" s="132"/>
      <c r="E40" s="135" t="s">
        <v>1</v>
      </c>
      <c r="F40" s="40" t="s">
        <v>115</v>
      </c>
      <c r="G40" s="40"/>
      <c r="H40" s="40"/>
      <c r="I40" s="40"/>
      <c r="J40" s="40"/>
      <c r="K40" s="40"/>
      <c r="L40" s="40"/>
      <c r="M40" s="40"/>
      <c r="N40" s="163"/>
    </row>
    <row r="41" spans="3:17" x14ac:dyDescent="0.25">
      <c r="C41" s="164"/>
      <c r="D41" s="132"/>
      <c r="E41" s="135"/>
      <c r="F41" s="40"/>
      <c r="G41" s="40"/>
      <c r="H41" s="40"/>
      <c r="I41" s="40"/>
      <c r="J41" s="40"/>
      <c r="K41" s="40"/>
      <c r="L41" s="40"/>
      <c r="M41" s="40"/>
      <c r="N41" s="163"/>
    </row>
    <row r="42" spans="3:17" ht="29.25" customHeight="1" x14ac:dyDescent="0.25">
      <c r="C42" s="164"/>
      <c r="D42" s="222" t="s">
        <v>166</v>
      </c>
      <c r="E42" s="222"/>
      <c r="F42" s="222"/>
      <c r="G42" s="222"/>
      <c r="H42" s="222"/>
      <c r="I42" s="222"/>
      <c r="J42" s="222"/>
      <c r="K42" s="222"/>
      <c r="L42" s="222"/>
      <c r="M42" s="222"/>
      <c r="N42" s="163"/>
    </row>
    <row r="43" spans="3:17" ht="276.75" customHeight="1" thickBot="1" x14ac:dyDescent="0.3">
      <c r="C43" s="165"/>
      <c r="D43" s="177"/>
      <c r="E43" s="177"/>
      <c r="F43" s="177"/>
      <c r="G43" s="177"/>
      <c r="H43" s="177"/>
      <c r="I43" s="177"/>
      <c r="J43" s="177"/>
      <c r="K43" s="177"/>
      <c r="L43" s="177"/>
      <c r="M43" s="177"/>
      <c r="N43" s="168"/>
    </row>
    <row r="44" spans="3:17" ht="15.75" thickBot="1" x14ac:dyDescent="0.3">
      <c r="D44" s="30"/>
      <c r="E44" s="3"/>
    </row>
    <row r="45" spans="3:17" ht="6" customHeight="1" x14ac:dyDescent="0.25">
      <c r="C45" s="175"/>
      <c r="D45" s="185"/>
      <c r="E45" s="186"/>
      <c r="F45" s="187"/>
      <c r="G45" s="187"/>
      <c r="H45" s="187"/>
      <c r="I45" s="187"/>
      <c r="J45" s="187"/>
      <c r="K45" s="187"/>
      <c r="L45" s="187"/>
      <c r="M45" s="187"/>
      <c r="N45" s="188"/>
      <c r="O45" s="4"/>
      <c r="P45" s="4"/>
    </row>
    <row r="46" spans="3:17" x14ac:dyDescent="0.25">
      <c r="C46" s="164"/>
      <c r="D46" s="180" t="s">
        <v>122</v>
      </c>
      <c r="E46" s="135"/>
      <c r="F46" s="139"/>
      <c r="G46" s="139"/>
      <c r="H46" s="139"/>
      <c r="I46" s="139"/>
      <c r="J46" s="139"/>
      <c r="K46" s="139"/>
      <c r="L46" s="139"/>
      <c r="M46" s="139"/>
      <c r="N46" s="189"/>
      <c r="O46" s="130"/>
      <c r="P46" s="131"/>
      <c r="Q46" s="6"/>
    </row>
    <row r="47" spans="3:17" ht="15.75" x14ac:dyDescent="0.3">
      <c r="C47" s="164"/>
      <c r="D47" s="172" t="s">
        <v>99</v>
      </c>
      <c r="E47" s="138" t="s">
        <v>127</v>
      </c>
      <c r="F47" s="139"/>
      <c r="G47" s="139"/>
      <c r="H47" s="139"/>
      <c r="I47" s="139"/>
      <c r="J47" s="139"/>
      <c r="K47" s="139"/>
      <c r="L47" s="139"/>
      <c r="M47" s="139"/>
      <c r="N47" s="189"/>
      <c r="O47" s="124"/>
      <c r="P47" s="124"/>
    </row>
    <row r="48" spans="3:17" ht="15.75" x14ac:dyDescent="0.3">
      <c r="C48" s="164"/>
      <c r="D48" s="172" t="s">
        <v>99</v>
      </c>
      <c r="E48" s="138" t="s">
        <v>227</v>
      </c>
      <c r="F48" s="140"/>
      <c r="G48" s="141"/>
      <c r="H48" s="141"/>
      <c r="I48" s="141"/>
      <c r="J48" s="141"/>
      <c r="K48" s="141"/>
      <c r="L48" s="141"/>
      <c r="M48" s="141"/>
      <c r="N48" s="190"/>
      <c r="O48" s="124"/>
      <c r="P48" s="124"/>
    </row>
    <row r="49" spans="3:17" x14ac:dyDescent="0.25">
      <c r="C49" s="164"/>
      <c r="D49" s="181"/>
      <c r="E49" s="142"/>
      <c r="F49" s="141"/>
      <c r="G49" s="141"/>
      <c r="H49" s="141"/>
      <c r="I49" s="141"/>
      <c r="J49" s="141"/>
      <c r="K49" s="141"/>
      <c r="L49" s="141"/>
      <c r="M49" s="141"/>
      <c r="N49" s="190"/>
      <c r="O49" s="124"/>
      <c r="P49" s="124"/>
    </row>
    <row r="50" spans="3:17" x14ac:dyDescent="0.25">
      <c r="C50" s="164"/>
      <c r="D50" s="182" t="s">
        <v>123</v>
      </c>
      <c r="E50" s="40"/>
      <c r="F50" s="40"/>
      <c r="G50" s="141"/>
      <c r="H50" s="141"/>
      <c r="I50" s="141"/>
      <c r="J50" s="141"/>
      <c r="K50" s="141"/>
      <c r="L50" s="141"/>
      <c r="M50" s="40"/>
      <c r="N50" s="163"/>
    </row>
    <row r="51" spans="3:17" x14ac:dyDescent="0.25">
      <c r="C51" s="164"/>
      <c r="D51" s="183"/>
      <c r="E51" s="40"/>
      <c r="F51" s="40"/>
      <c r="G51" s="141"/>
      <c r="H51" s="141"/>
      <c r="I51" s="141"/>
      <c r="J51" s="141"/>
      <c r="K51" s="141"/>
      <c r="L51" s="141"/>
      <c r="M51" s="40"/>
      <c r="N51" s="163"/>
    </row>
    <row r="52" spans="3:17" ht="15.75" x14ac:dyDescent="0.3">
      <c r="C52" s="164"/>
      <c r="D52" s="172" t="s">
        <v>99</v>
      </c>
      <c r="E52" s="40" t="s">
        <v>229</v>
      </c>
      <c r="F52" s="40"/>
      <c r="G52" s="141"/>
      <c r="H52" s="141"/>
      <c r="I52" s="141"/>
      <c r="J52" s="141"/>
      <c r="K52" s="141"/>
      <c r="L52" s="141"/>
      <c r="M52" s="40"/>
      <c r="N52" s="163"/>
    </row>
    <row r="53" spans="3:17" x14ac:dyDescent="0.25">
      <c r="C53" s="164"/>
      <c r="D53" s="40"/>
      <c r="E53" s="135" t="s">
        <v>1</v>
      </c>
      <c r="F53" s="40" t="s">
        <v>124</v>
      </c>
      <c r="G53" s="141"/>
      <c r="H53" s="141"/>
      <c r="I53" s="141"/>
      <c r="J53" s="141"/>
      <c r="K53" s="141"/>
      <c r="L53" s="141"/>
      <c r="M53" s="40"/>
      <c r="N53" s="163"/>
    </row>
    <row r="54" spans="3:17" ht="33.75" customHeight="1" x14ac:dyDescent="0.25">
      <c r="C54" s="164"/>
      <c r="D54" s="135"/>
      <c r="E54" s="40"/>
      <c r="F54" s="40"/>
      <c r="G54" s="141"/>
      <c r="H54" s="141"/>
      <c r="I54" s="141"/>
      <c r="J54" s="141"/>
      <c r="K54" s="141"/>
      <c r="L54" s="141"/>
      <c r="M54" s="40"/>
      <c r="N54" s="163"/>
    </row>
    <row r="55" spans="3:17" x14ac:dyDescent="0.25">
      <c r="C55" s="164"/>
      <c r="D55" s="135"/>
      <c r="E55" s="135" t="s">
        <v>1</v>
      </c>
      <c r="F55" s="144" t="s">
        <v>125</v>
      </c>
      <c r="G55" s="141"/>
      <c r="H55" s="141"/>
      <c r="I55" s="141"/>
      <c r="J55" s="141"/>
      <c r="K55" s="141"/>
      <c r="L55" s="141"/>
      <c r="M55" s="40"/>
      <c r="N55" s="163"/>
    </row>
    <row r="56" spans="3:17" ht="86.25" customHeight="1" x14ac:dyDescent="0.25">
      <c r="C56" s="164"/>
      <c r="D56" s="138"/>
      <c r="E56" s="138"/>
      <c r="F56" s="143"/>
      <c r="G56" s="141"/>
      <c r="H56" s="141"/>
      <c r="I56" s="141"/>
      <c r="J56" s="141"/>
      <c r="K56" s="141"/>
      <c r="L56" s="141"/>
      <c r="M56" s="40"/>
      <c r="N56" s="163"/>
    </row>
    <row r="57" spans="3:17" ht="29.25" customHeight="1" x14ac:dyDescent="0.25">
      <c r="C57" s="164"/>
      <c r="D57" s="184" t="s">
        <v>99</v>
      </c>
      <c r="E57" s="223" t="s">
        <v>126</v>
      </c>
      <c r="F57" s="223"/>
      <c r="G57" s="223"/>
      <c r="H57" s="223"/>
      <c r="I57" s="223"/>
      <c r="J57" s="223"/>
      <c r="K57" s="223"/>
      <c r="L57" s="223"/>
      <c r="M57" s="223"/>
      <c r="N57" s="163"/>
    </row>
    <row r="58" spans="3:17" ht="43.5" customHeight="1" thickBot="1" x14ac:dyDescent="0.3">
      <c r="C58" s="165"/>
      <c r="D58" s="191"/>
      <c r="E58" s="191"/>
      <c r="F58" s="191"/>
      <c r="G58" s="191"/>
      <c r="H58" s="191"/>
      <c r="I58" s="191"/>
      <c r="J58" s="191"/>
      <c r="K58" s="191"/>
      <c r="L58" s="191"/>
      <c r="M58" s="191"/>
      <c r="N58" s="192"/>
      <c r="O58" s="136"/>
      <c r="P58" s="136"/>
      <c r="Q58" s="136"/>
    </row>
    <row r="61" spans="3:17" x14ac:dyDescent="0.25">
      <c r="D61" s="6"/>
    </row>
  </sheetData>
  <sheetProtection password="CDBA" sheet="1" objects="1" scenarios="1" selectLockedCells="1" selectUnlockedCells="1"/>
  <mergeCells count="14">
    <mergeCell ref="D3:M3"/>
    <mergeCell ref="E15:G15"/>
    <mergeCell ref="E16:G16"/>
    <mergeCell ref="E17:G17"/>
    <mergeCell ref="E18:G18"/>
    <mergeCell ref="D8:M10"/>
    <mergeCell ref="D30:M30"/>
    <mergeCell ref="D42:M42"/>
    <mergeCell ref="E57:M57"/>
    <mergeCell ref="E19:G19"/>
    <mergeCell ref="F23:M23"/>
    <mergeCell ref="F24:M24"/>
    <mergeCell ref="F25:M25"/>
    <mergeCell ref="F26:M26"/>
  </mergeCells>
  <hyperlinks>
    <hyperlink ref="E15:G15" location="Introduction!A1" display="Introduction (cet onglet)"/>
    <hyperlink ref="E16:G16" location="'Analyse du donneur d''ordre'!A1" display="Analyse du donneur d'ordre"/>
    <hyperlink ref="E17:G17" location="'Analyse du prestataire'!A1" display="Analyse du prestataire"/>
    <hyperlink ref="E18:G18" location="'Analyse du partenariat'!A1" display="Analyse du partenariat"/>
    <hyperlink ref="E19:G19" location="'Notice détaillée'!A1" display="Notice détaillée"/>
    <hyperlink ref="D30:M30" location="'Notice détaillée'!A1" display="Si, en tant que donneur d'ordre ou prestataire vous obtenez une note favorable (voir notice détaillé pour interprétation des résultats), l'étape suivante consiste à solliciter un ES partenaire puis d'évaluer l'analyse du partenariat.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tabColor theme="4" tint="0.59999389629810485"/>
  </sheetPr>
  <dimension ref="A1:AA606"/>
  <sheetViews>
    <sheetView showGridLines="0" tabSelected="1" zoomScale="85" zoomScaleNormal="85" workbookViewId="0">
      <pane ySplit="2" topLeftCell="A3" activePane="bottomLeft" state="frozen"/>
      <selection activeCell="O105" sqref="O105:T106"/>
      <selection pane="bottomLeft"/>
    </sheetView>
  </sheetViews>
  <sheetFormatPr baseColWidth="10" defaultRowHeight="15" x14ac:dyDescent="0.25"/>
  <cols>
    <col min="1" max="1" width="3.42578125" customWidth="1"/>
    <col min="2" max="2" width="4.28515625" customWidth="1"/>
    <col min="6" max="6" width="7.28515625" customWidth="1"/>
    <col min="7" max="12" width="5" customWidth="1"/>
    <col min="13" max="13" width="35.42578125" customWidth="1"/>
    <col min="14" max="14" width="39.42578125" customWidth="1"/>
    <col min="15" max="20" width="5" customWidth="1"/>
    <col min="21" max="21" width="3.5703125" customWidth="1"/>
    <col min="22" max="22" width="41.140625" customWidth="1"/>
    <col min="23" max="23" width="22.28515625" customWidth="1"/>
  </cols>
  <sheetData>
    <row r="1" spans="1:27" x14ac:dyDescent="0.25">
      <c r="A1" s="219"/>
    </row>
    <row r="2" spans="1:27" ht="36.75" customHeight="1" x14ac:dyDescent="0.25">
      <c r="B2" s="145" t="s">
        <v>25</v>
      </c>
      <c r="V2" s="128" t="s">
        <v>68</v>
      </c>
      <c r="W2" s="46"/>
    </row>
    <row r="3" spans="1:27" ht="6" customHeight="1" x14ac:dyDescent="0.25"/>
    <row r="4" spans="1:27" x14ac:dyDescent="0.25">
      <c r="B4" s="5" t="s">
        <v>2</v>
      </c>
    </row>
    <row r="5" spans="1:27" ht="4.5" customHeight="1" x14ac:dyDescent="0.25">
      <c r="B5" s="5"/>
    </row>
    <row r="6" spans="1:27" x14ac:dyDescent="0.25">
      <c r="B6" s="1" t="s">
        <v>0</v>
      </c>
      <c r="C6" s="243" t="s">
        <v>30</v>
      </c>
      <c r="D6" s="245"/>
      <c r="E6" s="245"/>
      <c r="F6" s="245"/>
      <c r="G6" s="245"/>
      <c r="H6" s="245"/>
      <c r="I6" s="245"/>
      <c r="J6" s="245"/>
      <c r="K6" s="245"/>
      <c r="L6" s="245"/>
      <c r="M6" s="246"/>
      <c r="N6" s="34"/>
      <c r="O6" s="237"/>
      <c r="P6" s="238"/>
      <c r="Q6" s="238"/>
      <c r="R6" s="238"/>
      <c r="S6" s="238"/>
      <c r="T6" s="239"/>
      <c r="V6" s="6"/>
      <c r="W6" s="6"/>
      <c r="X6" s="6"/>
      <c r="Y6" s="6"/>
      <c r="Z6" s="6"/>
      <c r="AA6" s="6"/>
    </row>
    <row r="7" spans="1:27" ht="6.75" customHeight="1" x14ac:dyDescent="0.25">
      <c r="B7" s="1"/>
      <c r="C7" s="28"/>
      <c r="D7" s="28"/>
      <c r="E7" s="28"/>
      <c r="F7" s="28"/>
      <c r="G7" s="28"/>
      <c r="H7" s="93"/>
      <c r="I7" s="93"/>
      <c r="J7" s="93"/>
      <c r="K7" s="93"/>
      <c r="L7" s="93"/>
      <c r="M7" s="29"/>
      <c r="N7" s="34"/>
      <c r="P7" s="13"/>
      <c r="V7" s="6"/>
    </row>
    <row r="8" spans="1:27" x14ac:dyDescent="0.25">
      <c r="B8" s="2" t="s">
        <v>0</v>
      </c>
      <c r="C8" s="243" t="s">
        <v>26</v>
      </c>
      <c r="D8" s="245"/>
      <c r="E8" s="245"/>
      <c r="F8" s="245"/>
      <c r="G8" s="245"/>
      <c r="H8" s="245"/>
      <c r="I8" s="245"/>
      <c r="J8" s="245"/>
      <c r="K8" s="245"/>
      <c r="L8" s="245"/>
      <c r="M8" s="246"/>
      <c r="N8" s="34"/>
      <c r="O8" s="237"/>
      <c r="P8" s="238"/>
      <c r="Q8" s="238"/>
      <c r="R8" s="238"/>
      <c r="S8" s="238"/>
      <c r="T8" s="239"/>
      <c r="V8" s="6"/>
    </row>
    <row r="9" spans="1:27" ht="6" customHeight="1" x14ac:dyDescent="0.25">
      <c r="B9" s="2"/>
      <c r="C9" s="32"/>
      <c r="D9" s="33"/>
      <c r="E9" s="33"/>
      <c r="F9" s="33"/>
      <c r="G9" s="33"/>
      <c r="H9" s="93"/>
      <c r="I9" s="93"/>
      <c r="J9" s="93"/>
      <c r="K9" s="93"/>
      <c r="L9" s="93"/>
      <c r="M9" s="34"/>
      <c r="P9" s="13"/>
      <c r="V9" s="6"/>
      <c r="W9" s="46"/>
    </row>
    <row r="10" spans="1:27" ht="27" customHeight="1" x14ac:dyDescent="0.25">
      <c r="B10" s="2" t="s">
        <v>0</v>
      </c>
      <c r="C10" s="243" t="s">
        <v>171</v>
      </c>
      <c r="D10" s="245"/>
      <c r="E10" s="245"/>
      <c r="F10" s="245"/>
      <c r="G10" s="245"/>
      <c r="H10" s="245"/>
      <c r="I10" s="245"/>
      <c r="J10" s="245"/>
      <c r="K10" s="245"/>
      <c r="L10" s="245"/>
      <c r="M10" s="246"/>
      <c r="N10" s="212"/>
      <c r="O10" s="237"/>
      <c r="P10" s="238"/>
      <c r="Q10" s="238"/>
      <c r="R10" s="238"/>
      <c r="S10" s="238"/>
      <c r="T10" s="239"/>
      <c r="V10" s="6"/>
      <c r="W10" s="46"/>
    </row>
    <row r="11" spans="1:27" ht="15.75" thickBot="1" x14ac:dyDescent="0.3">
      <c r="B11" s="2"/>
      <c r="C11" s="209"/>
      <c r="D11" s="210"/>
      <c r="E11" s="210"/>
      <c r="F11" s="210"/>
      <c r="G11" s="210"/>
      <c r="H11" s="210"/>
      <c r="I11" s="210"/>
      <c r="J11" s="210"/>
      <c r="K11" s="210"/>
      <c r="L11" s="210"/>
      <c r="M11" s="211"/>
      <c r="N11" s="231">
        <v>3000</v>
      </c>
      <c r="O11" s="231"/>
      <c r="P11" s="43"/>
      <c r="Q11" s="42"/>
      <c r="R11" s="42"/>
      <c r="S11" s="232">
        <v>7000</v>
      </c>
      <c r="T11" s="232"/>
      <c r="V11" s="6"/>
      <c r="W11" s="46"/>
    </row>
    <row r="12" spans="1:27" ht="16.5" thickBot="1" x14ac:dyDescent="0.35">
      <c r="B12" s="11"/>
      <c r="D12" s="33"/>
      <c r="E12" s="33"/>
      <c r="F12" s="33"/>
      <c r="G12" s="33"/>
      <c r="H12" s="93"/>
      <c r="I12" s="93"/>
      <c r="J12" s="93"/>
      <c r="K12" s="93"/>
      <c r="L12" s="93"/>
      <c r="M12" s="34"/>
      <c r="N12" s="34"/>
      <c r="O12" s="100" t="str">
        <f>IF(AND(0&lt;=$V$12,$V$12&lt;=0.5),"a","")</f>
        <v>a</v>
      </c>
      <c r="P12" s="99" t="str">
        <f>IF(AND(0.5&lt;$V$12,$V$12&lt;=1),"a","")</f>
        <v/>
      </c>
      <c r="Q12" s="96" t="str">
        <f>IF(AND(1&lt;$V$12,$V$12&lt;=1.5),"a","")</f>
        <v/>
      </c>
      <c r="R12" s="98" t="str">
        <f>IF(AND(1.5&lt;$V$12,$V$12&lt;=2),"a","")</f>
        <v/>
      </c>
      <c r="S12" s="97" t="str">
        <f>IF(AND(2&lt;$V$12,$V$12&lt;=2.5),"a","")</f>
        <v/>
      </c>
      <c r="T12" s="101" t="str">
        <f>IF(AND(2.5&lt;$V$12,$V$12&lt;=3),"a","")</f>
        <v/>
      </c>
      <c r="V12" s="103">
        <f>IF(AND(O6="",O8="",O10=""),0,IF(O6&lt;N11,2,IF(O6&gt;S11,0,2*(S11-O6)/(S11-N11)))+IF(O8&gt;=O6,0.5,0)+IF(O10="non",0.5,0))</f>
        <v>0</v>
      </c>
      <c r="W12" s="213"/>
    </row>
    <row r="13" spans="1:27" ht="6.75" customHeight="1" x14ac:dyDescent="0.25">
      <c r="C13" s="33"/>
      <c r="D13" s="33"/>
      <c r="E13" s="33"/>
      <c r="F13" s="33"/>
      <c r="G13" s="33"/>
      <c r="H13" s="93"/>
      <c r="I13" s="93"/>
      <c r="J13" s="93"/>
      <c r="K13" s="93"/>
      <c r="L13" s="93"/>
      <c r="M13" s="34"/>
      <c r="N13" s="34"/>
      <c r="V13" s="6"/>
    </row>
    <row r="14" spans="1:27" x14ac:dyDescent="0.25">
      <c r="B14" s="91" t="s">
        <v>51</v>
      </c>
      <c r="C14" s="33"/>
      <c r="D14" s="33"/>
      <c r="E14" s="33"/>
      <c r="F14" s="33"/>
      <c r="G14" s="33"/>
      <c r="H14" s="93"/>
      <c r="I14" s="93"/>
      <c r="J14" s="93"/>
      <c r="K14" s="93"/>
      <c r="L14" s="93"/>
      <c r="M14" s="34"/>
      <c r="N14" s="34"/>
      <c r="V14" s="6"/>
    </row>
    <row r="15" spans="1:27" ht="6.75" customHeight="1" x14ac:dyDescent="0.25">
      <c r="B15" s="1"/>
      <c r="C15" s="33"/>
      <c r="D15" s="33"/>
      <c r="E15" s="33"/>
      <c r="F15" s="33"/>
      <c r="G15" s="33"/>
      <c r="H15" s="93"/>
      <c r="I15" s="93"/>
      <c r="J15" s="93"/>
      <c r="K15" s="93"/>
      <c r="L15" s="93"/>
      <c r="M15" s="34"/>
      <c r="N15" s="34"/>
      <c r="V15" s="6"/>
    </row>
    <row r="16" spans="1:27" ht="15" customHeight="1" x14ac:dyDescent="0.25">
      <c r="B16" s="2" t="s">
        <v>0</v>
      </c>
      <c r="C16" s="243" t="s">
        <v>174</v>
      </c>
      <c r="D16" s="243"/>
      <c r="E16" s="243"/>
      <c r="F16" s="243"/>
      <c r="G16" s="243"/>
      <c r="H16" s="243"/>
      <c r="I16" s="243"/>
      <c r="J16" s="243"/>
      <c r="K16" s="243"/>
      <c r="L16" s="243"/>
      <c r="M16" s="243"/>
      <c r="N16" s="244"/>
      <c r="O16" s="228"/>
      <c r="P16" s="229"/>
      <c r="Q16" s="229"/>
      <c r="R16" s="229"/>
      <c r="S16" s="229"/>
      <c r="T16" s="230"/>
      <c r="V16" s="125" t="s">
        <v>169</v>
      </c>
    </row>
    <row r="17" spans="2:23" ht="6.75" customHeight="1" x14ac:dyDescent="0.25"/>
    <row r="18" spans="2:23" x14ac:dyDescent="0.25">
      <c r="B18" s="2" t="s">
        <v>0</v>
      </c>
      <c r="C18" t="s">
        <v>173</v>
      </c>
      <c r="O18" s="228"/>
      <c r="P18" s="229"/>
      <c r="Q18" s="229"/>
      <c r="R18" s="229"/>
      <c r="S18" s="229"/>
      <c r="T18" s="230"/>
    </row>
    <row r="19" spans="2:23" ht="6.75" customHeight="1" x14ac:dyDescent="0.25"/>
    <row r="20" spans="2:23" x14ac:dyDescent="0.25">
      <c r="B20" s="2" t="s">
        <v>0</v>
      </c>
      <c r="C20" t="s">
        <v>175</v>
      </c>
      <c r="O20" s="240"/>
      <c r="P20" s="241"/>
      <c r="Q20" s="241"/>
      <c r="R20" s="241"/>
      <c r="S20" s="241"/>
      <c r="T20" s="242"/>
      <c r="V20" s="125" t="s">
        <v>170</v>
      </c>
    </row>
    <row r="21" spans="2:23" ht="6.75" customHeight="1" x14ac:dyDescent="0.25"/>
    <row r="22" spans="2:23" ht="15" customHeight="1" x14ac:dyDescent="0.25">
      <c r="B22" s="2" t="s">
        <v>0</v>
      </c>
      <c r="C22" s="234" t="s">
        <v>176</v>
      </c>
      <c r="D22" s="234"/>
      <c r="E22" s="234"/>
      <c r="F22" s="234"/>
      <c r="G22" s="234"/>
      <c r="H22" s="234"/>
      <c r="I22" s="234"/>
      <c r="J22" s="234"/>
      <c r="K22" s="234"/>
      <c r="L22" s="234"/>
      <c r="M22" s="234"/>
      <c r="N22" s="235"/>
      <c r="O22" s="228"/>
      <c r="P22" s="229"/>
      <c r="Q22" s="229"/>
      <c r="R22" s="229"/>
      <c r="S22" s="229"/>
      <c r="T22" s="230"/>
    </row>
    <row r="23" spans="2:23" ht="6.75" customHeight="1" x14ac:dyDescent="0.25"/>
    <row r="24" spans="2:23" x14ac:dyDescent="0.25">
      <c r="B24" s="2" t="s">
        <v>0</v>
      </c>
      <c r="C24" t="s">
        <v>177</v>
      </c>
      <c r="O24" s="228"/>
      <c r="P24" s="229"/>
      <c r="Q24" s="229"/>
      <c r="R24" s="229"/>
      <c r="S24" s="229"/>
      <c r="T24" s="230"/>
    </row>
    <row r="25" spans="2:23" ht="6.75" customHeight="1" x14ac:dyDescent="0.25"/>
    <row r="26" spans="2:23" x14ac:dyDescent="0.25">
      <c r="B26" s="2" t="s">
        <v>0</v>
      </c>
      <c r="C26" t="s">
        <v>178</v>
      </c>
      <c r="O26" s="228"/>
      <c r="P26" s="229"/>
      <c r="Q26" s="229"/>
      <c r="R26" s="229"/>
      <c r="S26" s="229"/>
      <c r="T26" s="230"/>
    </row>
    <row r="27" spans="2:23" ht="15.75" thickBot="1" x14ac:dyDescent="0.3">
      <c r="B27" s="2"/>
      <c r="N27" s="43"/>
      <c r="O27" s="43"/>
      <c r="P27" s="43"/>
      <c r="Q27" s="42"/>
      <c r="R27" s="42"/>
      <c r="S27" s="42"/>
      <c r="T27" s="42"/>
    </row>
    <row r="28" spans="2:23" ht="16.5" thickBot="1" x14ac:dyDescent="0.35">
      <c r="B28" s="11"/>
      <c r="O28" s="100" t="str">
        <f>IF(AND(0&lt;=$V$28,$V$28&lt;=0.5),"a","")</f>
        <v>a</v>
      </c>
      <c r="P28" s="99" t="str">
        <f>IF(AND(0.5&lt;$V$28,$V$28&lt;=1),"a","")</f>
        <v/>
      </c>
      <c r="Q28" s="96" t="str">
        <f>IF(AND(1&lt;$V$28,$V$28&lt;=1.5),"a","")</f>
        <v/>
      </c>
      <c r="R28" s="98" t="str">
        <f>IF(AND(1.5&lt;$V$28,$V$28&lt;=2),"a","")</f>
        <v/>
      </c>
      <c r="S28" s="97" t="str">
        <f>IF(AND(2&lt;$V$28,$V$28&lt;=2.5),"a","")</f>
        <v/>
      </c>
      <c r="T28" s="101" t="str">
        <f>IF(AND(2.5&lt;$V$28,$V$28&lt;=3),"a","")</f>
        <v/>
      </c>
      <c r="V28" s="102">
        <f>IF(O16="Non",0.5,0)+IF(O20="Non",0.5,0)+IF(O22="Non",0.5,0)+IF(O24="Non",0.5,0)+IF(O26="Non",0.5,0)+IF(O18="Oui",0.5,0)</f>
        <v>0</v>
      </c>
      <c r="W28" s="46"/>
    </row>
    <row r="29" spans="2:23" ht="8.25" customHeight="1" x14ac:dyDescent="0.25"/>
    <row r="30" spans="2:23" x14ac:dyDescent="0.25">
      <c r="B30" s="5" t="s">
        <v>27</v>
      </c>
    </row>
    <row r="31" spans="2:23" x14ac:dyDescent="0.25">
      <c r="B31" s="5"/>
      <c r="N31" s="236">
        <v>2007</v>
      </c>
      <c r="O31" s="236"/>
      <c r="Q31" s="47"/>
      <c r="R31" s="47"/>
      <c r="S31" s="233">
        <v>2012</v>
      </c>
      <c r="T31" s="233"/>
      <c r="W31" s="46"/>
    </row>
    <row r="32" spans="2:23" x14ac:dyDescent="0.25">
      <c r="B32" s="2" t="s">
        <v>0</v>
      </c>
      <c r="C32" s="243" t="s">
        <v>179</v>
      </c>
      <c r="D32" s="243"/>
      <c r="E32" s="243"/>
      <c r="F32" s="243"/>
      <c r="G32" s="243"/>
      <c r="H32" s="243"/>
      <c r="I32" s="243"/>
      <c r="J32" s="243"/>
      <c r="K32" s="243"/>
      <c r="L32" s="243"/>
      <c r="M32" s="243"/>
      <c r="N32" s="32"/>
      <c r="O32" s="228"/>
      <c r="P32" s="229"/>
      <c r="Q32" s="229"/>
      <c r="R32" s="229"/>
      <c r="S32" s="229"/>
      <c r="T32" s="230"/>
    </row>
    <row r="33" spans="2:22" ht="7.5" customHeight="1" x14ac:dyDescent="0.25">
      <c r="B33" s="2"/>
      <c r="C33" s="8"/>
      <c r="D33" s="8"/>
      <c r="E33" s="8"/>
      <c r="F33" s="8"/>
      <c r="G33" s="8"/>
      <c r="H33" s="92"/>
      <c r="I33" s="92"/>
      <c r="J33" s="92"/>
      <c r="K33" s="92"/>
      <c r="L33" s="92"/>
      <c r="M33" s="8"/>
      <c r="N33" s="32"/>
      <c r="O33" s="9"/>
      <c r="P33" s="9"/>
      <c r="Q33" s="9"/>
      <c r="R33" s="9"/>
      <c r="S33" s="9"/>
      <c r="T33" s="9"/>
    </row>
    <row r="34" spans="2:22" x14ac:dyDescent="0.25">
      <c r="B34" s="2" t="s">
        <v>0</v>
      </c>
      <c r="C34" s="243" t="s">
        <v>180</v>
      </c>
      <c r="D34" s="243"/>
      <c r="E34" s="243"/>
      <c r="F34" s="243"/>
      <c r="G34" s="243"/>
      <c r="H34" s="243"/>
      <c r="I34" s="243"/>
      <c r="J34" s="243"/>
      <c r="K34" s="243"/>
      <c r="L34" s="243"/>
      <c r="M34" s="243"/>
      <c r="N34" s="32"/>
      <c r="O34" s="228"/>
      <c r="P34" s="229"/>
      <c r="Q34" s="229"/>
      <c r="R34" s="229"/>
      <c r="S34" s="229"/>
      <c r="T34" s="230"/>
      <c r="V34" s="126" t="s">
        <v>66</v>
      </c>
    </row>
    <row r="35" spans="2:22" ht="6.75" customHeight="1" x14ac:dyDescent="0.25">
      <c r="B35" s="2"/>
      <c r="C35" s="27"/>
      <c r="D35" s="27"/>
      <c r="E35" s="27"/>
      <c r="F35" s="27"/>
      <c r="G35" s="27"/>
      <c r="H35" s="92"/>
      <c r="I35" s="92"/>
      <c r="J35" s="92"/>
      <c r="K35" s="92"/>
      <c r="L35" s="92"/>
      <c r="M35" s="27"/>
      <c r="N35" s="32"/>
      <c r="O35" s="13"/>
      <c r="P35" s="13"/>
      <c r="Q35" s="13"/>
      <c r="R35" s="13"/>
      <c r="S35" s="13"/>
      <c r="T35" s="13"/>
      <c r="V35" s="45"/>
    </row>
    <row r="36" spans="2:22" x14ac:dyDescent="0.25">
      <c r="B36" s="2" t="s">
        <v>0</v>
      </c>
      <c r="C36" s="243" t="s">
        <v>181</v>
      </c>
      <c r="D36" s="243"/>
      <c r="E36" s="243"/>
      <c r="F36" s="243"/>
      <c r="G36" s="243"/>
      <c r="H36" s="243"/>
      <c r="I36" s="243"/>
      <c r="J36" s="243"/>
      <c r="K36" s="243"/>
      <c r="L36" s="243"/>
      <c r="M36" s="243"/>
      <c r="N36" s="36"/>
      <c r="O36" s="272"/>
      <c r="P36" s="273"/>
      <c r="Q36" s="273"/>
      <c r="R36" s="273"/>
      <c r="S36" s="273"/>
      <c r="T36" s="274"/>
      <c r="V36" s="46"/>
    </row>
    <row r="37" spans="2:22" ht="6.75" customHeight="1" x14ac:dyDescent="0.25">
      <c r="B37" s="2"/>
      <c r="C37" s="36"/>
      <c r="D37" s="36"/>
      <c r="E37" s="36"/>
      <c r="F37" s="36"/>
      <c r="G37" s="36"/>
      <c r="H37" s="92"/>
      <c r="I37" s="92"/>
      <c r="J37" s="92"/>
      <c r="K37" s="92"/>
      <c r="L37" s="92"/>
      <c r="M37" s="36"/>
      <c r="N37" s="36"/>
      <c r="O37" s="13"/>
      <c r="P37" s="13"/>
      <c r="Q37" s="13"/>
      <c r="R37" s="13"/>
      <c r="S37" s="13"/>
      <c r="T37" s="13"/>
      <c r="V37" s="48"/>
    </row>
    <row r="38" spans="2:22" x14ac:dyDescent="0.25">
      <c r="B38" s="2" t="s">
        <v>0</v>
      </c>
      <c r="C38" s="243" t="s">
        <v>182</v>
      </c>
      <c r="D38" s="243"/>
      <c r="E38" s="243"/>
      <c r="F38" s="243"/>
      <c r="G38" s="243"/>
      <c r="H38" s="243"/>
      <c r="I38" s="243"/>
      <c r="J38" s="243"/>
      <c r="K38" s="243"/>
      <c r="L38" s="243"/>
      <c r="M38" s="243"/>
      <c r="N38" s="32"/>
      <c r="O38" s="272"/>
      <c r="P38" s="273"/>
      <c r="Q38" s="273"/>
      <c r="R38" s="273"/>
      <c r="S38" s="273"/>
      <c r="T38" s="274"/>
    </row>
    <row r="39" spans="2:22" ht="6.75" customHeight="1" x14ac:dyDescent="0.25">
      <c r="B39" s="2"/>
      <c r="C39" s="27"/>
      <c r="D39" s="27"/>
      <c r="E39" s="27"/>
      <c r="F39" s="27"/>
      <c r="G39" s="27"/>
      <c r="H39" s="92"/>
      <c r="I39" s="92"/>
      <c r="J39" s="92"/>
      <c r="K39" s="92"/>
      <c r="L39" s="92"/>
      <c r="M39" s="27"/>
      <c r="N39" s="32"/>
      <c r="O39" s="13"/>
      <c r="P39" s="13"/>
      <c r="Q39" s="13"/>
      <c r="R39" s="13"/>
      <c r="S39" s="13"/>
      <c r="T39" s="13"/>
      <c r="V39" s="6"/>
    </row>
    <row r="40" spans="2:22" x14ac:dyDescent="0.25">
      <c r="B40" s="2" t="s">
        <v>0</v>
      </c>
      <c r="C40" s="28" t="s">
        <v>183</v>
      </c>
      <c r="D40" s="27"/>
      <c r="E40" s="27"/>
      <c r="F40" s="27"/>
      <c r="G40" s="27"/>
      <c r="H40" s="92"/>
      <c r="I40" s="92"/>
      <c r="J40" s="92"/>
      <c r="K40" s="92"/>
      <c r="L40" s="92"/>
      <c r="M40" s="27"/>
      <c r="N40" s="32"/>
      <c r="O40" s="240"/>
      <c r="P40" s="241"/>
      <c r="Q40" s="241"/>
      <c r="R40" s="241"/>
      <c r="S40" s="241"/>
      <c r="T40" s="242"/>
      <c r="V40" s="127" t="s">
        <v>69</v>
      </c>
    </row>
    <row r="41" spans="2:22" ht="6.75" customHeight="1" x14ac:dyDescent="0.25">
      <c r="B41" s="2"/>
      <c r="D41" s="27"/>
      <c r="E41" s="27"/>
      <c r="F41" s="27"/>
      <c r="G41" s="27"/>
      <c r="H41" s="92"/>
      <c r="I41" s="92"/>
      <c r="J41" s="92"/>
      <c r="K41" s="92"/>
      <c r="L41" s="92"/>
      <c r="M41" s="27"/>
      <c r="N41" s="32"/>
      <c r="O41" s="149"/>
      <c r="P41" s="149"/>
      <c r="Q41" s="9"/>
      <c r="R41" s="9"/>
      <c r="S41" s="9"/>
      <c r="T41" s="9"/>
    </row>
    <row r="42" spans="2:22" x14ac:dyDescent="0.25">
      <c r="B42" s="2" t="s">
        <v>0</v>
      </c>
      <c r="C42" s="28" t="s">
        <v>184</v>
      </c>
      <c r="D42" s="27"/>
      <c r="E42" s="27"/>
      <c r="F42" s="27"/>
      <c r="G42" s="27"/>
      <c r="H42" s="92"/>
      <c r="I42" s="92"/>
      <c r="J42" s="92"/>
      <c r="K42" s="92"/>
      <c r="L42" s="92"/>
      <c r="M42" s="27"/>
      <c r="N42" s="32"/>
      <c r="O42" s="150" t="b">
        <v>0</v>
      </c>
      <c r="P42" t="s">
        <v>22</v>
      </c>
      <c r="U42" s="9"/>
      <c r="V42" s="9"/>
    </row>
    <row r="43" spans="2:22" ht="1.5" customHeight="1" x14ac:dyDescent="0.25">
      <c r="B43" s="2"/>
      <c r="C43" s="33"/>
      <c r="D43" s="32"/>
      <c r="E43" s="32"/>
      <c r="F43" s="32"/>
      <c r="G43" s="32"/>
      <c r="H43" s="92"/>
      <c r="I43" s="92"/>
      <c r="J43" s="92"/>
      <c r="K43" s="92"/>
      <c r="L43" s="92"/>
      <c r="M43" s="32"/>
      <c r="N43" s="32"/>
      <c r="O43" s="151"/>
      <c r="U43" s="9"/>
      <c r="V43" s="9"/>
    </row>
    <row r="44" spans="2:22" ht="15.75" customHeight="1" x14ac:dyDescent="0.25">
      <c r="B44" s="2"/>
      <c r="C44" s="33"/>
      <c r="D44" s="32"/>
      <c r="E44" s="32"/>
      <c r="F44" s="32"/>
      <c r="G44" s="32"/>
      <c r="H44" s="92"/>
      <c r="I44" s="92"/>
      <c r="J44" s="92"/>
      <c r="K44" s="92"/>
      <c r="L44" s="92"/>
      <c r="M44" s="32"/>
      <c r="N44" s="32"/>
      <c r="O44" s="150" t="b">
        <v>0</v>
      </c>
      <c r="P44" t="s">
        <v>23</v>
      </c>
      <c r="U44" s="9"/>
      <c r="V44" s="9"/>
    </row>
    <row r="45" spans="2:22" ht="1.5" customHeight="1" x14ac:dyDescent="0.25">
      <c r="B45" s="2"/>
      <c r="C45" s="33"/>
      <c r="D45" s="32"/>
      <c r="E45" s="32"/>
      <c r="F45" s="32"/>
      <c r="G45" s="32"/>
      <c r="H45" s="92"/>
      <c r="I45" s="92"/>
      <c r="J45" s="92"/>
      <c r="K45" s="92"/>
      <c r="L45" s="92"/>
      <c r="M45" s="32"/>
      <c r="N45" s="32"/>
      <c r="O45" s="151"/>
      <c r="U45" s="9"/>
      <c r="V45" s="9"/>
    </row>
    <row r="46" spans="2:22" ht="15.75" customHeight="1" x14ac:dyDescent="0.25">
      <c r="B46" s="2"/>
      <c r="C46" s="33"/>
      <c r="D46" s="32"/>
      <c r="E46" s="32"/>
      <c r="F46" s="32"/>
      <c r="G46" s="32"/>
      <c r="H46" s="92"/>
      <c r="I46" s="92"/>
      <c r="J46" s="92"/>
      <c r="K46" s="92"/>
      <c r="L46" s="92"/>
      <c r="M46" s="32"/>
      <c r="N46" s="32"/>
      <c r="O46" s="150" t="b">
        <v>0</v>
      </c>
      <c r="P46" t="s">
        <v>24</v>
      </c>
      <c r="U46" s="9"/>
      <c r="V46" s="9"/>
    </row>
    <row r="47" spans="2:22" ht="1.5" customHeight="1" x14ac:dyDescent="0.25">
      <c r="B47" s="2"/>
      <c r="C47" s="33"/>
      <c r="D47" s="32"/>
      <c r="E47" s="32"/>
      <c r="F47" s="32"/>
      <c r="G47" s="32"/>
      <c r="H47" s="92"/>
      <c r="I47" s="92"/>
      <c r="J47" s="92"/>
      <c r="K47" s="92"/>
      <c r="L47" s="92"/>
      <c r="M47" s="32"/>
      <c r="N47" s="32"/>
      <c r="O47" s="151"/>
      <c r="U47" s="9"/>
      <c r="V47" s="9"/>
    </row>
    <row r="48" spans="2:22" ht="15.75" customHeight="1" x14ac:dyDescent="0.25">
      <c r="B48" s="2"/>
      <c r="C48" s="33"/>
      <c r="D48" s="32"/>
      <c r="E48" s="32"/>
      <c r="F48" s="32"/>
      <c r="G48" s="32"/>
      <c r="H48" s="92"/>
      <c r="I48" s="92"/>
      <c r="J48" s="92"/>
      <c r="K48" s="92"/>
      <c r="L48" s="92"/>
      <c r="M48" s="32"/>
      <c r="N48" s="32"/>
      <c r="O48" s="150" t="b">
        <v>0</v>
      </c>
      <c r="P48" t="s">
        <v>12</v>
      </c>
      <c r="U48" s="9"/>
      <c r="V48" s="9"/>
    </row>
    <row r="49" spans="2:23" ht="6.75" customHeight="1" x14ac:dyDescent="0.25">
      <c r="B49" s="2"/>
      <c r="D49" s="27"/>
      <c r="E49" s="27"/>
      <c r="F49" s="27"/>
      <c r="G49" s="27"/>
      <c r="H49" s="92"/>
      <c r="I49" s="92"/>
      <c r="J49" s="92"/>
      <c r="K49" s="92"/>
      <c r="L49" s="92"/>
      <c r="M49" s="27"/>
      <c r="N49" s="32"/>
      <c r="O49" s="29"/>
      <c r="P49" s="9"/>
      <c r="Q49" s="9"/>
      <c r="R49" s="9"/>
      <c r="S49" s="9"/>
      <c r="T49" s="9"/>
    </row>
    <row r="50" spans="2:23" x14ac:dyDescent="0.25">
      <c r="B50" s="2" t="s">
        <v>0</v>
      </c>
      <c r="C50" t="s">
        <v>187</v>
      </c>
      <c r="D50" s="209"/>
      <c r="E50" s="209"/>
      <c r="F50" s="209"/>
      <c r="G50" s="209"/>
      <c r="H50" s="209"/>
      <c r="I50" s="209"/>
      <c r="J50" s="209"/>
      <c r="K50" s="209"/>
      <c r="L50" s="209"/>
      <c r="M50" s="209"/>
      <c r="N50" s="209"/>
      <c r="O50" s="228"/>
      <c r="P50" s="229"/>
      <c r="Q50" s="229"/>
      <c r="R50" s="229"/>
      <c r="S50" s="229"/>
      <c r="T50" s="230"/>
    </row>
    <row r="51" spans="2:23" ht="6.75" customHeight="1" x14ac:dyDescent="0.25">
      <c r="B51" s="2"/>
      <c r="D51" s="209"/>
      <c r="E51" s="209"/>
      <c r="F51" s="209"/>
      <c r="G51" s="209"/>
      <c r="H51" s="209"/>
      <c r="I51" s="209"/>
      <c r="J51" s="209"/>
      <c r="K51" s="209"/>
      <c r="L51" s="209"/>
      <c r="M51" s="209"/>
      <c r="N51" s="209"/>
      <c r="O51" s="211"/>
      <c r="P51" s="9"/>
      <c r="Q51" s="9"/>
      <c r="R51" s="9"/>
      <c r="S51" s="9"/>
      <c r="T51" s="9"/>
    </row>
    <row r="52" spans="2:23" ht="15" customHeight="1" x14ac:dyDescent="0.25">
      <c r="B52" s="2" t="s">
        <v>0</v>
      </c>
      <c r="C52" s="243" t="s">
        <v>185</v>
      </c>
      <c r="D52" s="243"/>
      <c r="E52" s="243"/>
      <c r="F52" s="243"/>
      <c r="G52" s="243"/>
      <c r="H52" s="243"/>
      <c r="I52" s="243"/>
      <c r="J52" s="243"/>
      <c r="K52" s="243"/>
      <c r="L52" s="243"/>
      <c r="M52" s="243"/>
      <c r="N52" s="244"/>
      <c r="O52" s="240"/>
      <c r="P52" s="241"/>
      <c r="Q52" s="241"/>
      <c r="R52" s="241"/>
      <c r="S52" s="241"/>
      <c r="T52" s="242"/>
      <c r="U52" s="47"/>
      <c r="V52" s="125" t="s">
        <v>94</v>
      </c>
    </row>
    <row r="53" spans="2:23" ht="9.75" customHeight="1" x14ac:dyDescent="0.25">
      <c r="B53" s="2"/>
      <c r="C53" s="28"/>
      <c r="D53" s="27"/>
      <c r="E53" s="27"/>
      <c r="F53" s="27"/>
      <c r="G53" s="27"/>
      <c r="H53" s="92"/>
      <c r="I53" s="92"/>
      <c r="J53" s="92"/>
      <c r="K53" s="92"/>
      <c r="L53" s="92"/>
      <c r="M53" s="27"/>
      <c r="N53" s="32"/>
      <c r="O53" s="29"/>
      <c r="P53" s="9"/>
      <c r="Q53" s="9"/>
      <c r="R53" s="9"/>
      <c r="S53" s="9"/>
      <c r="T53" s="9"/>
    </row>
    <row r="54" spans="2:23" x14ac:dyDescent="0.25">
      <c r="B54" s="2" t="s">
        <v>0</v>
      </c>
      <c r="C54" s="28" t="s">
        <v>186</v>
      </c>
      <c r="D54" s="27"/>
      <c r="E54" s="27"/>
      <c r="F54" s="27"/>
      <c r="G54" s="27"/>
      <c r="H54" s="92"/>
      <c r="I54" s="92"/>
      <c r="J54" s="92"/>
      <c r="K54" s="92"/>
      <c r="L54" s="92"/>
      <c r="M54" s="27"/>
      <c r="O54" s="240"/>
      <c r="P54" s="241"/>
      <c r="Q54" s="241"/>
      <c r="R54" s="241"/>
      <c r="S54" s="241"/>
      <c r="T54" s="242"/>
    </row>
    <row r="55" spans="2:23" ht="7.5" customHeight="1" thickBot="1" x14ac:dyDescent="0.3">
      <c r="B55" s="2" t="s">
        <v>0</v>
      </c>
    </row>
    <row r="56" spans="2:23" ht="16.5" thickBot="1" x14ac:dyDescent="0.35">
      <c r="B56" s="11"/>
      <c r="O56" s="100" t="str">
        <f>IF(AND(0&lt;=$V$56,$V$56&lt;=0.5),"a","")</f>
        <v>a</v>
      </c>
      <c r="P56" s="99" t="str">
        <f>IF(AND(0.5&lt;$V$56,$V$56&lt;=1),"a","")</f>
        <v/>
      </c>
      <c r="Q56" s="96" t="str">
        <f>IF(AND(1&lt;$V$56,$V$56&lt;=1.5),"a","")</f>
        <v/>
      </c>
      <c r="R56" s="98" t="str">
        <f>IF(AND(1.5&lt;$V$56,$V$56&lt;=2),"a","")</f>
        <v/>
      </c>
      <c r="S56" s="97" t="str">
        <f>IF(AND(2&lt;$V$56,$V$56&lt;=2.5),"a","")</f>
        <v/>
      </c>
      <c r="T56" s="101" t="str">
        <f>IF(AND(2.5&lt;$V$56,$V$56&lt;=3),"a","")</f>
        <v/>
      </c>
      <c r="V56" s="148">
        <f>IF(O32="",0,IF(O32&lt;N31,0.5,IF(O32&gt;S31,0,0.5*(S31-O32)/(S31-N31))))+IF(AND(O36="",O38=""),0,IF((O36*25/2+O38*15)&lt;=O34,0,0.5))+IF(O40="Non",0.5,0)+IF(O42=FALSE,0.15,0)+IF(O44=FALSE,0.15,0)+IF(O46=FALSE,0.1,0)+IF(O48=FALSE,0.1,0)+IF(O50="Non",0.5,0)+IF(O52="",0,IF(O52="",0,IF(O52&lt;=2,0.25,0)))+IF(O54="Non",0.25,0)</f>
        <v>0.5</v>
      </c>
      <c r="W56" s="214"/>
    </row>
    <row r="57" spans="2:23" ht="10.5" customHeight="1" x14ac:dyDescent="0.25"/>
    <row r="58" spans="2:23" ht="14.25" customHeight="1" x14ac:dyDescent="0.25">
      <c r="B58" s="5" t="s">
        <v>29</v>
      </c>
    </row>
    <row r="59" spans="2:23" ht="7.5" customHeight="1" x14ac:dyDescent="0.25">
      <c r="N59" s="32"/>
    </row>
    <row r="60" spans="2:23" ht="15" customHeight="1" x14ac:dyDescent="0.25">
      <c r="B60" s="2" t="s">
        <v>0</v>
      </c>
      <c r="C60" s="243" t="s">
        <v>190</v>
      </c>
      <c r="D60" s="243"/>
      <c r="E60" s="243"/>
      <c r="F60" s="243"/>
      <c r="G60" s="243"/>
      <c r="H60" s="243"/>
      <c r="I60" s="243"/>
      <c r="J60" s="243"/>
      <c r="K60" s="243"/>
      <c r="L60" s="243"/>
      <c r="M60" s="243"/>
      <c r="N60" s="244"/>
      <c r="O60" s="228"/>
      <c r="P60" s="229"/>
      <c r="Q60" s="229"/>
      <c r="R60" s="229"/>
      <c r="S60" s="229"/>
      <c r="T60" s="230"/>
      <c r="V60" s="6"/>
    </row>
    <row r="61" spans="2:23" ht="7.5" customHeight="1" x14ac:dyDescent="0.25"/>
    <row r="62" spans="2:23" x14ac:dyDescent="0.25">
      <c r="B62" s="2" t="s">
        <v>0</v>
      </c>
      <c r="C62" t="s">
        <v>212</v>
      </c>
      <c r="O62" s="152" t="b">
        <v>0</v>
      </c>
      <c r="P62" t="s">
        <v>13</v>
      </c>
      <c r="V62" s="44"/>
    </row>
    <row r="63" spans="2:23" ht="3" customHeight="1" x14ac:dyDescent="0.25">
      <c r="O63" s="152"/>
    </row>
    <row r="64" spans="2:23" x14ac:dyDescent="0.25">
      <c r="O64" s="152" t="b">
        <v>0</v>
      </c>
      <c r="P64" s="30" t="s">
        <v>19</v>
      </c>
      <c r="R64" s="30"/>
      <c r="S64" s="30"/>
      <c r="T64" s="30"/>
      <c r="W64" s="41"/>
    </row>
    <row r="65" spans="2:24" ht="3" customHeight="1" x14ac:dyDescent="0.25">
      <c r="O65" s="152"/>
      <c r="P65" s="26"/>
      <c r="R65" s="26"/>
      <c r="S65" s="26"/>
      <c r="T65" s="26"/>
      <c r="X65" s="6"/>
    </row>
    <row r="66" spans="2:24" x14ac:dyDescent="0.25">
      <c r="O66" s="152" t="b">
        <v>0</v>
      </c>
      <c r="P66" s="30" t="s">
        <v>18</v>
      </c>
      <c r="R66" s="30"/>
      <c r="S66" s="30"/>
      <c r="T66" s="30"/>
    </row>
    <row r="67" spans="2:24" ht="3" customHeight="1" x14ac:dyDescent="0.25">
      <c r="O67" s="152"/>
      <c r="P67" s="26"/>
      <c r="R67" s="26"/>
      <c r="S67" s="26"/>
      <c r="T67" s="26"/>
    </row>
    <row r="68" spans="2:24" x14ac:dyDescent="0.25">
      <c r="O68" s="152" t="b">
        <v>0</v>
      </c>
      <c r="P68" t="s">
        <v>14</v>
      </c>
    </row>
    <row r="69" spans="2:24" ht="3" customHeight="1" x14ac:dyDescent="0.25">
      <c r="O69" s="152"/>
    </row>
    <row r="70" spans="2:24" x14ac:dyDescent="0.25">
      <c r="M70" s="41"/>
      <c r="O70" s="152" t="b">
        <v>0</v>
      </c>
      <c r="P70" s="30" t="s">
        <v>17</v>
      </c>
      <c r="R70" s="30"/>
      <c r="S70" s="30"/>
      <c r="T70" s="30"/>
    </row>
    <row r="71" spans="2:24" ht="3" customHeight="1" x14ac:dyDescent="0.25">
      <c r="O71" s="153"/>
      <c r="P71" s="26"/>
      <c r="R71" s="26"/>
      <c r="S71" s="26"/>
      <c r="T71" s="26"/>
    </row>
    <row r="72" spans="2:24" x14ac:dyDescent="0.25">
      <c r="O72" s="152" t="b">
        <v>0</v>
      </c>
      <c r="P72" t="s">
        <v>15</v>
      </c>
    </row>
    <row r="73" spans="2:24" ht="3" customHeight="1" x14ac:dyDescent="0.25">
      <c r="O73" s="154"/>
    </row>
    <row r="74" spans="2:24" x14ac:dyDescent="0.25">
      <c r="O74" s="152" t="b">
        <v>0</v>
      </c>
      <c r="P74" t="s">
        <v>16</v>
      </c>
    </row>
    <row r="75" spans="2:24" x14ac:dyDescent="0.25">
      <c r="O75" s="152"/>
      <c r="P75" s="155"/>
    </row>
    <row r="76" spans="2:24" x14ac:dyDescent="0.25">
      <c r="B76" s="2" t="s">
        <v>0</v>
      </c>
      <c r="C76" s="243" t="s">
        <v>222</v>
      </c>
      <c r="D76" s="243"/>
      <c r="E76" s="243"/>
      <c r="F76" s="243"/>
      <c r="G76" s="243"/>
      <c r="H76" s="243"/>
      <c r="I76" s="243"/>
      <c r="J76" s="243"/>
      <c r="K76" s="243"/>
      <c r="L76" s="243"/>
      <c r="M76" s="243"/>
      <c r="N76" s="244"/>
      <c r="O76" s="228"/>
      <c r="P76" s="229"/>
      <c r="Q76" s="229"/>
      <c r="R76" s="229"/>
      <c r="S76" s="229"/>
      <c r="T76" s="230"/>
    </row>
    <row r="77" spans="2:24" ht="15.75" thickBot="1" x14ac:dyDescent="0.3">
      <c r="O77" s="102"/>
    </row>
    <row r="78" spans="2:24" ht="16.5" thickBot="1" x14ac:dyDescent="0.35">
      <c r="B78" s="11"/>
      <c r="C78" s="11"/>
      <c r="O78" s="100" t="str">
        <f>IF(AND(0&lt;=$V$78,$V$78&lt;=0.5),"a","")</f>
        <v/>
      </c>
      <c r="P78" s="99" t="str">
        <f>IF(AND(0.5&lt;$V$78,$V$78&lt;=1),"a","")</f>
        <v>a</v>
      </c>
      <c r="Q78" s="96" t="str">
        <f>IF(AND(1&lt;$V$78,$V$78&lt;=1.5),"a","")</f>
        <v/>
      </c>
      <c r="R78" s="98" t="str">
        <f>IF(AND(1.5&lt;$V$78,$V$78&lt;=2),"a","")</f>
        <v/>
      </c>
      <c r="S78" s="97" t="str">
        <f>IF(AND(2&lt;$V$78,$V$78&lt;=2.5),"a","")</f>
        <v/>
      </c>
      <c r="T78" s="101" t="str">
        <f>IF(AND(2.5&lt;$V$78,$V$78&lt;=3),"a","")</f>
        <v/>
      </c>
      <c r="V78" s="102">
        <f>IF(O60="Non",1,0)+IF(O62=FALSE,0.1,0)+IF(O64=FALSE,0.2,0)+IF(O66=FALSE,0.2,0)+IF(O68=FALSE,0.1,0)+IF(O70=FALSE,0.2,0)+IF(O72=FALSE,0.1,0)+IF(O74=FALSE,0.1,0) +IF(O76="Non",1,0)</f>
        <v>1</v>
      </c>
    </row>
    <row r="80" spans="2:24" ht="15.75" thickBot="1" x14ac:dyDescent="0.3"/>
    <row r="81" spans="2:23" ht="18.75" x14ac:dyDescent="0.3">
      <c r="B81" s="62" t="s">
        <v>39</v>
      </c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4"/>
    </row>
    <row r="82" spans="2:23" ht="15.75" thickBot="1" x14ac:dyDescent="0.3">
      <c r="B82" s="65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7"/>
    </row>
    <row r="83" spans="2:23" ht="15.75" thickBot="1" x14ac:dyDescent="0.3">
      <c r="B83" s="78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80"/>
    </row>
    <row r="84" spans="2:23" ht="16.5" thickBot="1" x14ac:dyDescent="0.35">
      <c r="B84" s="81"/>
      <c r="C84" s="265" t="s">
        <v>40</v>
      </c>
      <c r="D84" s="266"/>
      <c r="E84" s="266"/>
      <c r="F84" s="267"/>
      <c r="G84" s="100" t="str">
        <f>IF(AND(0&lt;=$V$12,$V$12&lt;=0.5),"a","")</f>
        <v>a</v>
      </c>
      <c r="H84" s="99" t="str">
        <f>IF(AND(0.5&lt;$V$12,$V$12&lt;=1),"a","")</f>
        <v/>
      </c>
      <c r="I84" s="96" t="str">
        <f>IF(AND(1&lt;$V$12,$V$12&lt;=1.5),"a","")</f>
        <v/>
      </c>
      <c r="J84" s="98" t="str">
        <f>IF(AND(1.5&lt;$V$12,$V$12&lt;=2),"a","")</f>
        <v/>
      </c>
      <c r="K84" s="97" t="str">
        <f>IF(AND(2&lt;$V$12,$V$12&lt;=2.5),"a","")</f>
        <v/>
      </c>
      <c r="L84" s="101" t="str">
        <f>IF(AND(2.5&lt;$V$12,$V$12&lt;=3),"a","")</f>
        <v/>
      </c>
      <c r="M84" s="82"/>
      <c r="N84" s="82"/>
      <c r="O84" s="82"/>
      <c r="P84" s="82"/>
      <c r="Q84" s="82"/>
      <c r="R84" s="82"/>
      <c r="S84" s="82"/>
      <c r="T84" s="82"/>
      <c r="U84" s="83"/>
    </row>
    <row r="85" spans="2:23" ht="16.5" thickBot="1" x14ac:dyDescent="0.35">
      <c r="B85" s="81"/>
      <c r="C85" s="249" t="s">
        <v>52</v>
      </c>
      <c r="D85" s="250"/>
      <c r="E85" s="250"/>
      <c r="F85" s="251"/>
      <c r="G85" s="100" t="str">
        <f>IF(AND(0&lt;=$V$28,$V$28&lt;=0.5),"a","")</f>
        <v>a</v>
      </c>
      <c r="H85" s="99" t="str">
        <f>IF(AND(0.5&lt;$V$28,$V$28&lt;=1),"a","")</f>
        <v/>
      </c>
      <c r="I85" s="96" t="str">
        <f>IF(AND(1&lt;$V$28,$V$28&lt;=1.5),"a","")</f>
        <v/>
      </c>
      <c r="J85" s="98" t="str">
        <f>IF(AND(1.5&lt;$V$28,$V$28&lt;=2),"a","")</f>
        <v/>
      </c>
      <c r="K85" s="97" t="str">
        <f>IF(AND(2&lt;$V$28,$V$28&lt;=2.5),"a","")</f>
        <v/>
      </c>
      <c r="L85" s="101" t="str">
        <f>IF(AND(2.5&lt;$V$28,$V$28&lt;=3),"a","")</f>
        <v/>
      </c>
      <c r="M85" s="263"/>
      <c r="N85" s="247" t="s">
        <v>46</v>
      </c>
      <c r="O85" s="268" t="str">
        <f>IF(AND(0&lt;=$U$85,$U$85&lt;=0.5),"a","")</f>
        <v>a</v>
      </c>
      <c r="P85" s="270" t="str">
        <f>IF(AND(0.5&lt;$U$85,$U$85&lt;=1),"a","")</f>
        <v/>
      </c>
      <c r="Q85" s="252" t="str">
        <f>IF(AND(1&lt;$U$85,$U$85&lt;=1.5),"a","")</f>
        <v/>
      </c>
      <c r="R85" s="254" t="str">
        <f>IF(AND(1.5&lt;$U$85,$U$85&lt;=2),"a","")</f>
        <v/>
      </c>
      <c r="S85" s="256" t="str">
        <f>IF(AND(2&lt;$U$85,$U$85&lt;=2.5),"a","")</f>
        <v/>
      </c>
      <c r="T85" s="258" t="str">
        <f>IF(AND(2.5&lt;$U$85,$U$85&lt;=3),"a","")</f>
        <v/>
      </c>
      <c r="U85" s="104">
        <f>(V14+V28+V56+V78)/4</f>
        <v>0.375</v>
      </c>
      <c r="W85" s="46"/>
    </row>
    <row r="86" spans="2:23" ht="16.5" thickBot="1" x14ac:dyDescent="0.35">
      <c r="B86" s="81"/>
      <c r="C86" s="249" t="s">
        <v>41</v>
      </c>
      <c r="D86" s="250"/>
      <c r="E86" s="250"/>
      <c r="F86" s="251"/>
      <c r="G86" s="100" t="str">
        <f>IF(AND(0&lt;=$V$56,$V$56&lt;=0.5),"a","")</f>
        <v>a</v>
      </c>
      <c r="H86" s="99" t="str">
        <f>IF(AND(0.5&lt;$V$56,$V$56&lt;=1),"a","")</f>
        <v/>
      </c>
      <c r="I86" s="96" t="str">
        <f>IF(AND(1&lt;$V$56,$V$56&lt;=1.5),"a","")</f>
        <v/>
      </c>
      <c r="J86" s="98" t="str">
        <f>IF(AND(1.5&lt;$V$56,$V$56&lt;=2),"a","")</f>
        <v/>
      </c>
      <c r="K86" s="97" t="str">
        <f>IF(AND(2&lt;$V$56,$V$56&lt;=2.5),"a","")</f>
        <v/>
      </c>
      <c r="L86" s="101" t="str">
        <f>IF(AND(2.5&lt;$V$56,$V$56&lt;=3),"a","")</f>
        <v/>
      </c>
      <c r="M86" s="264"/>
      <c r="N86" s="248"/>
      <c r="O86" s="269"/>
      <c r="P86" s="271"/>
      <c r="Q86" s="253"/>
      <c r="R86" s="255"/>
      <c r="S86" s="257"/>
      <c r="T86" s="259"/>
      <c r="U86" s="83"/>
    </row>
    <row r="87" spans="2:23" ht="16.5" thickBot="1" x14ac:dyDescent="0.35">
      <c r="B87" s="81"/>
      <c r="C87" s="260" t="s">
        <v>42</v>
      </c>
      <c r="D87" s="261"/>
      <c r="E87" s="261"/>
      <c r="F87" s="262"/>
      <c r="G87" s="100" t="str">
        <f>IF(AND(0&lt;=$V$78,$V$78&lt;=0.5),"a","")</f>
        <v/>
      </c>
      <c r="H87" s="99" t="str">
        <f>IF(AND(0.5&lt;$V$78,$V$78&lt;=1),"a","")</f>
        <v>a</v>
      </c>
      <c r="I87" s="96" t="str">
        <f>IF(AND(1&lt;$V$78,$V$78&lt;=1.5),"a","")</f>
        <v/>
      </c>
      <c r="J87" s="98" t="str">
        <f>IF(AND(1.5&lt;$V$78,$V$78&lt;=2),"a","")</f>
        <v/>
      </c>
      <c r="K87" s="97" t="str">
        <f>IF(AND(2&lt;$V$78,$V$78&lt;=2.5),"a","")</f>
        <v/>
      </c>
      <c r="L87" s="101" t="str">
        <f>IF(AND(2.5&lt;$V$78,$V$78&lt;=3),"a","")</f>
        <v/>
      </c>
      <c r="M87" s="82"/>
      <c r="N87" s="82"/>
      <c r="O87" s="82"/>
      <c r="P87" s="82"/>
      <c r="Q87" s="82"/>
      <c r="R87" s="82"/>
      <c r="S87" s="82"/>
      <c r="T87" s="82"/>
      <c r="U87" s="83"/>
    </row>
    <row r="88" spans="2:23" s="40" customFormat="1" ht="15.75" thickBot="1" x14ac:dyDescent="0.3">
      <c r="B88" s="84"/>
      <c r="C88" s="87"/>
      <c r="D88" s="88"/>
      <c r="E88" s="88"/>
      <c r="F88" s="88"/>
      <c r="G88" s="89"/>
      <c r="H88" s="89"/>
      <c r="I88" s="89"/>
      <c r="J88" s="89"/>
      <c r="K88" s="89"/>
      <c r="L88" s="89"/>
      <c r="M88" s="85"/>
      <c r="N88" s="85"/>
      <c r="O88" s="85"/>
      <c r="P88" s="85"/>
      <c r="Q88" s="85"/>
      <c r="R88" s="85"/>
      <c r="S88" s="85"/>
      <c r="T88" s="85"/>
      <c r="U88" s="86"/>
    </row>
    <row r="606" spans="15:15" x14ac:dyDescent="0.25">
      <c r="O606" t="b">
        <v>0</v>
      </c>
    </row>
  </sheetData>
  <sheetProtection password="CDBA" sheet="1" objects="1" scenarios="1" selectLockedCells="1"/>
  <mergeCells count="47">
    <mergeCell ref="C38:M38"/>
    <mergeCell ref="C36:M36"/>
    <mergeCell ref="C32:M32"/>
    <mergeCell ref="C34:M34"/>
    <mergeCell ref="O52:T52"/>
    <mergeCell ref="O50:T50"/>
    <mergeCell ref="O34:T34"/>
    <mergeCell ref="O36:T36"/>
    <mergeCell ref="O38:T38"/>
    <mergeCell ref="O40:T40"/>
    <mergeCell ref="C87:F87"/>
    <mergeCell ref="M85:M86"/>
    <mergeCell ref="C84:F84"/>
    <mergeCell ref="O85:O86"/>
    <mergeCell ref="P85:P86"/>
    <mergeCell ref="O54:T54"/>
    <mergeCell ref="C52:N52"/>
    <mergeCell ref="C60:N60"/>
    <mergeCell ref="N85:N86"/>
    <mergeCell ref="C85:F85"/>
    <mergeCell ref="C86:F86"/>
    <mergeCell ref="O60:T60"/>
    <mergeCell ref="O76:T76"/>
    <mergeCell ref="C76:N76"/>
    <mergeCell ref="Q85:Q86"/>
    <mergeCell ref="R85:R86"/>
    <mergeCell ref="S85:S86"/>
    <mergeCell ref="T85:T86"/>
    <mergeCell ref="O6:T6"/>
    <mergeCell ref="O8:T8"/>
    <mergeCell ref="O16:T16"/>
    <mergeCell ref="O20:T20"/>
    <mergeCell ref="C16:N16"/>
    <mergeCell ref="C6:M6"/>
    <mergeCell ref="C8:M8"/>
    <mergeCell ref="C10:M10"/>
    <mergeCell ref="O10:T10"/>
    <mergeCell ref="O18:T18"/>
    <mergeCell ref="O24:T24"/>
    <mergeCell ref="O26:T26"/>
    <mergeCell ref="O32:T32"/>
    <mergeCell ref="N11:O11"/>
    <mergeCell ref="S11:T11"/>
    <mergeCell ref="S31:T31"/>
    <mergeCell ref="C22:N22"/>
    <mergeCell ref="N31:O31"/>
    <mergeCell ref="O22:T22"/>
  </mergeCells>
  <conditionalFormatting sqref="X12">
    <cfRule type="colorScale" priority="105">
      <colorScale>
        <cfvo type="num" val="0"/>
        <cfvo type="num" val="1.5"/>
        <cfvo type="num" val="3"/>
        <color rgb="FFF8696B"/>
        <color rgb="FFFFEB84"/>
        <color rgb="FF63BE7B"/>
      </colorScale>
    </cfRule>
  </conditionalFormatting>
  <conditionalFormatting sqref="G88:L88">
    <cfRule type="colorScale" priority="100">
      <colorScale>
        <cfvo type="num" val="0"/>
        <cfvo type="num" val="1.5"/>
        <cfvo type="num" val="3"/>
        <color rgb="FFFF0000"/>
        <color rgb="FFFFC000"/>
        <color rgb="FF00B050"/>
      </colorScale>
    </cfRule>
  </conditionalFormatting>
  <conditionalFormatting sqref="S12">
    <cfRule type="colorScale" priority="8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12">
    <cfRule type="colorScale" priority="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12">
    <cfRule type="colorScale" priority="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12"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2">
    <cfRule type="colorScale" priority="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28">
    <cfRule type="colorScale" priority="8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28">
    <cfRule type="colorScale" priority="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28"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28">
    <cfRule type="colorScale" priority="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28"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56">
    <cfRule type="colorScale" priority="7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56">
    <cfRule type="colorScale" priority="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56"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56">
    <cfRule type="colorScale" priority="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56"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78">
    <cfRule type="colorScale" priority="6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78">
    <cfRule type="colorScale" priority="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78"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78">
    <cfRule type="colorScale" priority="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78"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84">
    <cfRule type="colorScale" priority="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84"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84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84"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84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85">
    <cfRule type="colorScale" priority="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85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85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85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85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86"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86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86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86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86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87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87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87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87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87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85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85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85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85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8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">
    <dataValidation type="whole" allowBlank="1" showInputMessage="1" showErrorMessage="1" sqref="O38 O52 O36">
      <formula1>0</formula1>
      <formula2>20</formula2>
    </dataValidation>
    <dataValidation type="decimal" allowBlank="1" showInputMessage="1" showErrorMessage="1" sqref="O34">
      <formula1>0</formula1>
      <formula2>300</formula2>
    </dataValidation>
    <dataValidation type="whole" allowBlank="1" showInputMessage="1" showErrorMessage="1" sqref="O32">
      <formula1>1980</formula1>
      <formula2>2050</formula2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0" r:id="rId4" name="Check Box 12">
              <controlPr defaultSize="0" autoFill="0" autoLine="0" autoPict="0">
                <anchor moveWithCells="1">
                  <from>
                    <xdr:col>14</xdr:col>
                    <xdr:colOff>0</xdr:colOff>
                    <xdr:row>45</xdr:row>
                    <xdr:rowOff>0</xdr:rowOff>
                  </from>
                  <to>
                    <xdr:col>15</xdr:col>
                    <xdr:colOff>9525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5" name="Check Box 13">
              <controlPr locked="0" defaultSize="0" autoFill="0" autoLine="0" autoPict="0">
                <anchor moveWithCells="1">
                  <from>
                    <xdr:col>14</xdr:col>
                    <xdr:colOff>0</xdr:colOff>
                    <xdr:row>41</xdr:row>
                    <xdr:rowOff>0</xdr:rowOff>
                  </from>
                  <to>
                    <xdr:col>15</xdr:col>
                    <xdr:colOff>9525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6" name="Check Box 14">
              <controlPr defaultSize="0" autoFill="0" autoLine="0" autoPict="0">
                <anchor moveWithCells="1">
                  <from>
                    <xdr:col>14</xdr:col>
                    <xdr:colOff>0</xdr:colOff>
                    <xdr:row>43</xdr:row>
                    <xdr:rowOff>0</xdr:rowOff>
                  </from>
                  <to>
                    <xdr:col>15</xdr:col>
                    <xdr:colOff>9525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7" name="Check Box 15">
              <controlPr defaultSize="0" autoFill="0" autoLine="0" autoPict="0">
                <anchor moveWithCells="1">
                  <from>
                    <xdr:col>14</xdr:col>
                    <xdr:colOff>0</xdr:colOff>
                    <xdr:row>43</xdr:row>
                    <xdr:rowOff>0</xdr:rowOff>
                  </from>
                  <to>
                    <xdr:col>15</xdr:col>
                    <xdr:colOff>9525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8" name="Check Box 16">
              <controlPr defaultSize="0" autoFill="0" autoLine="0" autoPict="0">
                <anchor moveWithCells="1">
                  <from>
                    <xdr:col>14</xdr:col>
                    <xdr:colOff>0</xdr:colOff>
                    <xdr:row>47</xdr:row>
                    <xdr:rowOff>0</xdr:rowOff>
                  </from>
                  <to>
                    <xdr:col>15</xdr:col>
                    <xdr:colOff>9525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9" name="Check Box 17">
              <controlPr defaultSize="0" autoFill="0" autoLine="0" autoPict="0">
                <anchor moveWithCells="1">
                  <from>
                    <xdr:col>14</xdr:col>
                    <xdr:colOff>0</xdr:colOff>
                    <xdr:row>73</xdr:row>
                    <xdr:rowOff>0</xdr:rowOff>
                  </from>
                  <to>
                    <xdr:col>15</xdr:col>
                    <xdr:colOff>9525</xdr:colOff>
                    <xdr:row>74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0" name="Check Box 18">
              <controlPr defaultSize="0" autoFill="0" autoLine="0" autoPict="0">
                <anchor moveWithCells="1">
                  <from>
                    <xdr:col>14</xdr:col>
                    <xdr:colOff>0</xdr:colOff>
                    <xdr:row>71</xdr:row>
                    <xdr:rowOff>0</xdr:rowOff>
                  </from>
                  <to>
                    <xdr:col>15</xdr:col>
                    <xdr:colOff>9525</xdr:colOff>
                    <xdr:row>72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1" name="Check Box 19">
              <controlPr defaultSize="0" autoFill="0" autoLine="0" autoPict="0">
                <anchor moveWithCells="1">
                  <from>
                    <xdr:col>14</xdr:col>
                    <xdr:colOff>0</xdr:colOff>
                    <xdr:row>69</xdr:row>
                    <xdr:rowOff>0</xdr:rowOff>
                  </from>
                  <to>
                    <xdr:col>15</xdr:col>
                    <xdr:colOff>9525</xdr:colOff>
                    <xdr:row>70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2" name="Check Box 20">
              <controlPr defaultSize="0" autoFill="0" autoLine="0" autoPict="0">
                <anchor moveWithCells="1">
                  <from>
                    <xdr:col>14</xdr:col>
                    <xdr:colOff>0</xdr:colOff>
                    <xdr:row>67</xdr:row>
                    <xdr:rowOff>0</xdr:rowOff>
                  </from>
                  <to>
                    <xdr:col>15</xdr:col>
                    <xdr:colOff>9525</xdr:colOff>
                    <xdr:row>68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3" name="Check Box 21">
              <controlPr defaultSize="0" autoFill="0" autoLine="0" autoPict="0">
                <anchor moveWithCells="1">
                  <from>
                    <xdr:col>14</xdr:col>
                    <xdr:colOff>0</xdr:colOff>
                    <xdr:row>65</xdr:row>
                    <xdr:rowOff>0</xdr:rowOff>
                  </from>
                  <to>
                    <xdr:col>15</xdr:col>
                    <xdr:colOff>9525</xdr:colOff>
                    <xdr:row>66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4" name="Check Box 24">
              <controlPr defaultSize="0" autoFill="0" autoLine="0" autoPict="0">
                <anchor moveWithCells="1">
                  <from>
                    <xdr:col>14</xdr:col>
                    <xdr:colOff>0</xdr:colOff>
                    <xdr:row>63</xdr:row>
                    <xdr:rowOff>0</xdr:rowOff>
                  </from>
                  <to>
                    <xdr:col>15</xdr:col>
                    <xdr:colOff>9525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5" name="Check Box 25">
              <controlPr defaultSize="0" autoFill="0" autoLine="0" autoPict="0">
                <anchor moveWithCells="1">
                  <from>
                    <xdr:col>14</xdr:col>
                    <xdr:colOff>0</xdr:colOff>
                    <xdr:row>61</xdr:row>
                    <xdr:rowOff>0</xdr:rowOff>
                  </from>
                  <to>
                    <xdr:col>15</xdr:col>
                    <xdr:colOff>9525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6" name="Button 30">
              <controlPr defaultSize="0" print="0" autoFill="0" autoPict="0" macro="[0]!RAZ_Onglet">
                <anchor moveWithCells="1" sizeWithCells="1">
                  <from>
                    <xdr:col>13</xdr:col>
                    <xdr:colOff>2600325</xdr:colOff>
                    <xdr:row>1</xdr:row>
                    <xdr:rowOff>0</xdr:rowOff>
                  </from>
                  <to>
                    <xdr:col>19</xdr:col>
                    <xdr:colOff>304800</xdr:colOff>
                    <xdr:row>1</xdr:row>
                    <xdr:rowOff>390525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Liste!$B$3:$B$4</xm:f>
          </x14:formula1>
          <xm:sqref>O16 O20 O60:Q60 O24 O54 O22 O26 O40:T40 O10:T10 O18:T18 O50 O76:Q76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>
    <tabColor theme="4" tint="0.59999389629810485"/>
  </sheetPr>
  <dimension ref="A1:W818"/>
  <sheetViews>
    <sheetView showGridLines="0" zoomScale="85" zoomScaleNormal="85" workbookViewId="0">
      <pane ySplit="2" topLeftCell="A3" activePane="bottomLeft" state="frozen"/>
      <selection pane="bottomLeft" activeCell="O50" sqref="O50:T50"/>
    </sheetView>
  </sheetViews>
  <sheetFormatPr baseColWidth="10" defaultRowHeight="15" x14ac:dyDescent="0.25"/>
  <cols>
    <col min="1" max="1" width="3.28515625" customWidth="1"/>
    <col min="2" max="2" width="4.28515625" customWidth="1"/>
    <col min="6" max="6" width="6.5703125" customWidth="1"/>
    <col min="7" max="12" width="5" customWidth="1"/>
    <col min="13" max="13" width="27" customWidth="1"/>
    <col min="14" max="14" width="35.28515625" customWidth="1"/>
    <col min="15" max="20" width="5" customWidth="1"/>
    <col min="21" max="21" width="4.7109375" customWidth="1"/>
    <col min="22" max="22" width="34.140625" customWidth="1"/>
  </cols>
  <sheetData>
    <row r="1" spans="1:22" x14ac:dyDescent="0.25">
      <c r="A1" s="219"/>
    </row>
    <row r="2" spans="1:22" ht="36.75" customHeight="1" x14ac:dyDescent="0.25">
      <c r="B2" s="145" t="s">
        <v>28</v>
      </c>
      <c r="V2" s="128" t="s">
        <v>68</v>
      </c>
    </row>
    <row r="3" spans="1:22" ht="6" customHeight="1" x14ac:dyDescent="0.25"/>
    <row r="4" spans="1:22" x14ac:dyDescent="0.25">
      <c r="B4" s="5" t="s">
        <v>2</v>
      </c>
    </row>
    <row r="5" spans="1:22" ht="4.5" customHeight="1" x14ac:dyDescent="0.25">
      <c r="B5" s="5"/>
    </row>
    <row r="6" spans="1:22" x14ac:dyDescent="0.25">
      <c r="B6" s="2" t="s">
        <v>0</v>
      </c>
      <c r="C6" s="243" t="s">
        <v>30</v>
      </c>
      <c r="D6" s="245"/>
      <c r="E6" s="245"/>
      <c r="F6" s="245"/>
      <c r="G6" s="245"/>
      <c r="H6" s="245"/>
      <c r="I6" s="245"/>
      <c r="J6" s="245"/>
      <c r="K6" s="245"/>
      <c r="L6" s="245"/>
      <c r="M6" s="246"/>
      <c r="O6" s="287"/>
      <c r="P6" s="288"/>
      <c r="Q6" s="288"/>
      <c r="R6" s="288"/>
      <c r="S6" s="288"/>
      <c r="T6" s="289"/>
    </row>
    <row r="7" spans="1:22" ht="6" customHeight="1" x14ac:dyDescent="0.25">
      <c r="B7" s="5"/>
      <c r="C7" s="7"/>
      <c r="D7" s="7"/>
      <c r="E7" s="7"/>
      <c r="F7" s="7"/>
      <c r="G7" s="7"/>
      <c r="H7" s="93"/>
      <c r="I7" s="93"/>
      <c r="J7" s="93"/>
      <c r="K7" s="93"/>
      <c r="L7" s="93"/>
      <c r="M7" s="10"/>
      <c r="V7" s="6"/>
    </row>
    <row r="8" spans="1:22" x14ac:dyDescent="0.25">
      <c r="B8" s="2" t="s">
        <v>0</v>
      </c>
      <c r="C8" s="245" t="s">
        <v>230</v>
      </c>
      <c r="D8" s="245"/>
      <c r="E8" s="245"/>
      <c r="F8" s="245"/>
      <c r="G8" s="245"/>
      <c r="H8" s="245"/>
      <c r="I8" s="245"/>
      <c r="J8" s="245"/>
      <c r="K8" s="245"/>
      <c r="L8" s="245"/>
      <c r="M8" s="245"/>
      <c r="O8" s="240"/>
      <c r="P8" s="241"/>
      <c r="Q8" s="241"/>
      <c r="R8" s="241"/>
      <c r="S8" s="241"/>
      <c r="T8" s="242"/>
      <c r="V8" s="38"/>
    </row>
    <row r="9" spans="1:22" ht="6" customHeight="1" x14ac:dyDescent="0.25">
      <c r="B9" s="5"/>
      <c r="C9" s="16"/>
      <c r="D9" s="16"/>
      <c r="E9" s="16"/>
      <c r="F9" s="16"/>
      <c r="G9" s="16"/>
      <c r="H9" s="93"/>
      <c r="I9" s="93"/>
      <c r="J9" s="93"/>
      <c r="K9" s="93"/>
      <c r="L9" s="93"/>
      <c r="M9" s="18"/>
      <c r="V9" s="6"/>
    </row>
    <row r="10" spans="1:22" x14ac:dyDescent="0.25">
      <c r="B10" s="2" t="s">
        <v>0</v>
      </c>
      <c r="C10" s="245" t="s">
        <v>231</v>
      </c>
      <c r="D10" s="245"/>
      <c r="E10" s="245"/>
      <c r="F10" s="245"/>
      <c r="G10" s="245"/>
      <c r="H10" s="245"/>
      <c r="I10" s="245"/>
      <c r="J10" s="245"/>
      <c r="K10" s="245"/>
      <c r="L10" s="245"/>
      <c r="M10" s="245"/>
      <c r="O10" s="240"/>
      <c r="P10" s="241"/>
      <c r="Q10" s="241"/>
      <c r="R10" s="241"/>
      <c r="S10" s="241"/>
      <c r="T10" s="242"/>
      <c r="V10" s="6"/>
    </row>
    <row r="11" spans="1:22" ht="6" customHeight="1" x14ac:dyDescent="0.25">
      <c r="B11" s="5"/>
      <c r="C11" s="28"/>
      <c r="D11" s="28"/>
      <c r="E11" s="28"/>
      <c r="F11" s="28"/>
      <c r="G11" s="28"/>
      <c r="H11" s="93"/>
      <c r="I11" s="93"/>
      <c r="J11" s="93"/>
      <c r="K11" s="93"/>
      <c r="L11" s="93"/>
      <c r="M11" s="29"/>
      <c r="V11" s="6"/>
    </row>
    <row r="12" spans="1:22" x14ac:dyDescent="0.25">
      <c r="B12" s="2" t="s">
        <v>0</v>
      </c>
      <c r="C12" s="245" t="s">
        <v>232</v>
      </c>
      <c r="D12" s="245"/>
      <c r="E12" s="245"/>
      <c r="F12" s="245"/>
      <c r="G12" s="245"/>
      <c r="H12" s="245"/>
      <c r="I12" s="245"/>
      <c r="J12" s="245"/>
      <c r="K12" s="245"/>
      <c r="L12" s="245"/>
      <c r="M12" s="245"/>
      <c r="O12" s="290"/>
      <c r="P12" s="291"/>
      <c r="Q12" s="291"/>
      <c r="R12" s="291"/>
      <c r="S12" s="291"/>
      <c r="T12" s="292"/>
      <c r="V12" s="38"/>
    </row>
    <row r="13" spans="1:22" ht="4.5" customHeight="1" x14ac:dyDescent="0.25">
      <c r="B13" s="5"/>
      <c r="C13" s="16"/>
      <c r="D13" s="16"/>
      <c r="E13" s="16"/>
      <c r="F13" s="16"/>
      <c r="G13" s="16"/>
      <c r="H13" s="93"/>
      <c r="I13" s="93"/>
      <c r="J13" s="93"/>
      <c r="K13" s="93"/>
      <c r="L13" s="93"/>
      <c r="M13" s="18"/>
      <c r="V13" s="6"/>
    </row>
    <row r="14" spans="1:22" x14ac:dyDescent="0.25">
      <c r="B14" s="2" t="s">
        <v>0</v>
      </c>
      <c r="C14" s="234" t="s">
        <v>82</v>
      </c>
      <c r="D14" s="234"/>
      <c r="E14" s="234"/>
      <c r="F14" s="234"/>
      <c r="G14" s="234"/>
      <c r="H14" s="234"/>
      <c r="I14" s="234"/>
      <c r="J14" s="234"/>
      <c r="K14" s="234"/>
      <c r="L14" s="234"/>
      <c r="M14" s="234"/>
      <c r="N14" s="235"/>
      <c r="O14" s="228"/>
      <c r="P14" s="229"/>
      <c r="Q14" s="229"/>
      <c r="R14" s="229"/>
      <c r="S14" s="229"/>
      <c r="T14" s="230"/>
      <c r="V14" s="38"/>
    </row>
    <row r="15" spans="1:22" ht="4.5" customHeight="1" x14ac:dyDescent="0.25">
      <c r="B15" s="2"/>
      <c r="C15" s="17"/>
      <c r="D15" s="17"/>
      <c r="E15" s="17"/>
      <c r="F15" s="17"/>
      <c r="G15" s="17"/>
      <c r="H15" s="92"/>
      <c r="I15" s="92"/>
      <c r="J15" s="92"/>
      <c r="K15" s="92"/>
      <c r="L15" s="92"/>
      <c r="M15" s="19"/>
      <c r="N15" s="18"/>
      <c r="O15" s="13"/>
      <c r="P15" s="13"/>
      <c r="Q15" s="13"/>
      <c r="R15" s="13"/>
      <c r="S15" s="13"/>
      <c r="T15" s="13"/>
    </row>
    <row r="16" spans="1:22" x14ac:dyDescent="0.25">
      <c r="B16" s="2" t="s">
        <v>0</v>
      </c>
      <c r="C16" s="7" t="s">
        <v>31</v>
      </c>
      <c r="D16" s="8"/>
      <c r="E16" s="8"/>
      <c r="F16" s="8"/>
      <c r="G16" s="8"/>
      <c r="H16" s="92"/>
      <c r="I16" s="92"/>
      <c r="J16" s="92"/>
      <c r="K16" s="92"/>
      <c r="L16" s="92"/>
      <c r="M16" s="15"/>
      <c r="N16" s="10"/>
      <c r="O16" s="228"/>
      <c r="P16" s="229"/>
      <c r="Q16" s="229"/>
      <c r="R16" s="229"/>
      <c r="S16" s="229"/>
      <c r="T16" s="230"/>
      <c r="V16" s="38"/>
    </row>
    <row r="17" spans="2:22" ht="3.75" customHeight="1" x14ac:dyDescent="0.25">
      <c r="B17" s="2"/>
      <c r="C17" s="210"/>
      <c r="D17" s="209"/>
      <c r="E17" s="209"/>
      <c r="F17" s="209"/>
      <c r="G17" s="209"/>
      <c r="H17" s="209"/>
      <c r="I17" s="209"/>
      <c r="J17" s="209"/>
      <c r="K17" s="209"/>
      <c r="L17" s="209"/>
      <c r="M17" s="19"/>
      <c r="N17" s="211"/>
      <c r="O17" s="215"/>
      <c r="P17" s="215"/>
      <c r="Q17" s="215"/>
      <c r="R17" s="215"/>
      <c r="S17" s="215"/>
      <c r="T17" s="215"/>
      <c r="V17" s="38"/>
    </row>
    <row r="18" spans="2:22" x14ac:dyDescent="0.25">
      <c r="B18" s="2" t="s">
        <v>0</v>
      </c>
      <c r="C18" s="210" t="s">
        <v>191</v>
      </c>
      <c r="D18" s="209"/>
      <c r="E18" s="209"/>
      <c r="F18" s="209"/>
      <c r="G18" s="209"/>
      <c r="H18" s="209"/>
      <c r="I18" s="209"/>
      <c r="J18" s="209"/>
      <c r="K18" s="209"/>
      <c r="L18" s="209"/>
      <c r="M18" s="19"/>
      <c r="N18" s="211"/>
      <c r="O18" s="228"/>
      <c r="P18" s="229"/>
      <c r="Q18" s="229"/>
      <c r="R18" s="229"/>
      <c r="S18" s="229"/>
      <c r="T18" s="230"/>
      <c r="V18" s="38"/>
    </row>
    <row r="19" spans="2:22" ht="12.75" customHeight="1" x14ac:dyDescent="0.25">
      <c r="B19" s="2"/>
      <c r="C19" s="33"/>
      <c r="D19" s="32"/>
      <c r="E19" s="32"/>
      <c r="F19" s="32"/>
      <c r="G19" s="32"/>
      <c r="H19" s="92"/>
      <c r="I19" s="92"/>
      <c r="J19" s="92"/>
      <c r="K19" s="92"/>
      <c r="L19" s="92"/>
      <c r="M19" s="19"/>
      <c r="N19" s="49"/>
      <c r="O19" s="282">
        <v>2000</v>
      </c>
      <c r="P19" s="282"/>
      <c r="Q19" s="102"/>
      <c r="R19" s="129"/>
      <c r="S19" s="279">
        <v>5000</v>
      </c>
      <c r="T19" s="279"/>
      <c r="V19" s="38"/>
    </row>
    <row r="20" spans="2:22" x14ac:dyDescent="0.25">
      <c r="B20" s="280" t="s">
        <v>20</v>
      </c>
      <c r="C20" s="280"/>
      <c r="D20" s="280"/>
      <c r="E20" s="280"/>
      <c r="F20" s="280"/>
      <c r="G20" s="280"/>
      <c r="H20" s="280"/>
      <c r="I20" s="280"/>
      <c r="J20" s="280"/>
      <c r="K20" s="280"/>
      <c r="L20" s="280"/>
      <c r="M20" s="280"/>
      <c r="N20" s="281"/>
      <c r="O20" s="276" t="str">
        <f>IF(OR(O8="",O8=0,O12="",O12=0),"",(O6/O8/O12*0.95*O10)-O6)</f>
        <v/>
      </c>
      <c r="P20" s="277"/>
      <c r="Q20" s="277"/>
      <c r="R20" s="277"/>
      <c r="S20" s="277"/>
      <c r="T20" s="278"/>
      <c r="V20" s="38"/>
    </row>
    <row r="21" spans="2:22" ht="6" customHeight="1" thickBot="1" x14ac:dyDescent="0.3">
      <c r="B21" s="2"/>
      <c r="C21" s="33"/>
      <c r="D21" s="32"/>
      <c r="E21" s="32"/>
      <c r="F21" s="32"/>
      <c r="G21" s="32"/>
      <c r="H21" s="92"/>
      <c r="I21" s="92"/>
      <c r="J21" s="92"/>
      <c r="K21" s="92"/>
      <c r="L21" s="92"/>
      <c r="M21" s="19"/>
      <c r="N21" s="34"/>
      <c r="O21" s="13"/>
      <c r="P21" s="13"/>
      <c r="Q21" s="13"/>
      <c r="R21" s="13"/>
      <c r="S21" s="13"/>
      <c r="T21" s="13"/>
      <c r="V21" s="38"/>
    </row>
    <row r="22" spans="2:22" ht="16.5" thickBot="1" x14ac:dyDescent="0.35">
      <c r="B22" s="11"/>
      <c r="D22" s="32"/>
      <c r="E22" s="32"/>
      <c r="F22" s="32"/>
      <c r="G22" s="32"/>
      <c r="H22" s="92"/>
      <c r="I22" s="92"/>
      <c r="J22" s="92"/>
      <c r="K22" s="92"/>
      <c r="L22" s="92"/>
      <c r="M22" s="19"/>
      <c r="N22" s="34"/>
      <c r="O22" s="100" t="str">
        <f>IF(AND(0&lt;=$V$22,$V$22&lt;=0.5),"a","")</f>
        <v>a</v>
      </c>
      <c r="P22" s="99" t="str">
        <f>IF(AND(0.5&lt;$V$22,$V$22&lt;=1),"a","")</f>
        <v/>
      </c>
      <c r="Q22" s="96" t="str">
        <f>IF(AND(1&lt;$V$22,$V$22&lt;=1.5),"a","")</f>
        <v/>
      </c>
      <c r="R22" s="98" t="str">
        <f>IF(AND(1.5&lt;$V$22,$V$22&lt;=2),"a","")</f>
        <v/>
      </c>
      <c r="S22" s="97" t="str">
        <f>IF(AND(2&lt;$V$22,$V$22&lt;=2.5),"a","")</f>
        <v/>
      </c>
      <c r="T22" s="101" t="str">
        <f>IF(AND(2.5&lt;$V$22,$V$22&lt;=3),"a","")</f>
        <v/>
      </c>
      <c r="V22" s="102">
        <f>IF(O20="",0,IF(O20&lt;O19,0,IF(O20&gt;S19,1.25,1.25*(O20-O19)/(S19-O19))))+IF(O14&gt;2000,0.5,0)+IF(O16="Oui",0.75,0)+IF(O18="Oui",0.5,0)</f>
        <v>0</v>
      </c>
    </row>
    <row r="23" spans="2:22" ht="8.25" customHeight="1" x14ac:dyDescent="0.25">
      <c r="B23" s="2"/>
      <c r="C23" s="28"/>
      <c r="D23" s="27"/>
      <c r="E23" s="27"/>
      <c r="F23" s="27"/>
      <c r="G23" s="27"/>
      <c r="H23" s="92"/>
      <c r="I23" s="92"/>
      <c r="J23" s="92"/>
      <c r="K23" s="92"/>
      <c r="L23" s="92"/>
      <c r="M23" s="19"/>
      <c r="N23" s="29"/>
      <c r="O23" s="13"/>
      <c r="P23" s="13"/>
      <c r="Q23" s="13"/>
      <c r="R23" s="13"/>
      <c r="S23" s="13"/>
      <c r="T23" s="13"/>
      <c r="V23" s="38"/>
    </row>
    <row r="24" spans="2:22" x14ac:dyDescent="0.25">
      <c r="B24" s="37" t="s">
        <v>51</v>
      </c>
      <c r="C24" s="33"/>
      <c r="D24" s="32"/>
      <c r="E24" s="32"/>
      <c r="F24" s="32"/>
      <c r="G24" s="32"/>
      <c r="H24" s="92"/>
      <c r="I24" s="92"/>
      <c r="J24" s="92"/>
      <c r="K24" s="92"/>
      <c r="L24" s="92"/>
      <c r="M24" s="19"/>
      <c r="N24" s="34"/>
      <c r="O24" s="13"/>
      <c r="P24" s="13"/>
      <c r="Q24" s="13"/>
      <c r="R24" s="13"/>
      <c r="S24" s="13"/>
      <c r="T24" s="13"/>
      <c r="V24" s="38"/>
    </row>
    <row r="25" spans="2:22" ht="6.75" customHeight="1" x14ac:dyDescent="0.25">
      <c r="B25" s="37"/>
      <c r="C25" s="33"/>
      <c r="D25" s="32"/>
      <c r="E25" s="32"/>
      <c r="F25" s="32"/>
      <c r="G25" s="32"/>
      <c r="H25" s="92"/>
      <c r="I25" s="92"/>
      <c r="J25" s="92"/>
      <c r="K25" s="92"/>
      <c r="L25" s="92"/>
      <c r="M25" s="19"/>
      <c r="N25" s="34"/>
      <c r="O25" s="13"/>
      <c r="P25" s="13"/>
      <c r="Q25" s="13"/>
      <c r="R25" s="13"/>
      <c r="S25" s="13"/>
      <c r="T25" s="13"/>
      <c r="V25" s="38"/>
    </row>
    <row r="26" spans="2:22" ht="15" customHeight="1" x14ac:dyDescent="0.25">
      <c r="B26" s="2" t="s">
        <v>0</v>
      </c>
      <c r="C26" s="243" t="s">
        <v>192</v>
      </c>
      <c r="D26" s="243"/>
      <c r="E26" s="243"/>
      <c r="F26" s="243"/>
      <c r="G26" s="243"/>
      <c r="H26" s="243"/>
      <c r="I26" s="243"/>
      <c r="J26" s="243"/>
      <c r="K26" s="243"/>
      <c r="L26" s="243"/>
      <c r="M26" s="243"/>
      <c r="N26" s="244"/>
      <c r="O26" s="228"/>
      <c r="P26" s="229"/>
      <c r="Q26" s="229"/>
      <c r="R26" s="229"/>
      <c r="S26" s="229"/>
      <c r="T26" s="230"/>
      <c r="V26" s="125" t="s">
        <v>169</v>
      </c>
    </row>
    <row r="27" spans="2:22" ht="6.75" customHeight="1" x14ac:dyDescent="0.25"/>
    <row r="28" spans="2:22" x14ac:dyDescent="0.25">
      <c r="B28" s="2" t="s">
        <v>0</v>
      </c>
      <c r="C28" t="s">
        <v>193</v>
      </c>
      <c r="O28" s="240"/>
      <c r="P28" s="241"/>
      <c r="Q28" s="241"/>
      <c r="R28" s="241"/>
      <c r="S28" s="241"/>
      <c r="T28" s="242"/>
    </row>
    <row r="29" spans="2:22" ht="6.75" customHeight="1" x14ac:dyDescent="0.25"/>
    <row r="30" spans="2:22" ht="15" customHeight="1" x14ac:dyDescent="0.25">
      <c r="B30" s="2" t="s">
        <v>0</v>
      </c>
      <c r="C30" t="s">
        <v>194</v>
      </c>
      <c r="O30" s="228"/>
      <c r="P30" s="229"/>
      <c r="Q30" s="229"/>
      <c r="R30" s="229"/>
      <c r="S30" s="229"/>
      <c r="T30" s="230"/>
      <c r="V30" s="125" t="s">
        <v>170</v>
      </c>
    </row>
    <row r="31" spans="2:22" ht="6.75" customHeight="1" x14ac:dyDescent="0.25"/>
    <row r="32" spans="2:22" x14ac:dyDescent="0.25">
      <c r="B32" s="2" t="s">
        <v>0</v>
      </c>
      <c r="C32" s="234" t="s">
        <v>195</v>
      </c>
      <c r="D32" s="234"/>
      <c r="E32" s="234"/>
      <c r="F32" s="234"/>
      <c r="G32" s="234"/>
      <c r="H32" s="234"/>
      <c r="I32" s="234"/>
      <c r="J32" s="234"/>
      <c r="K32" s="234"/>
      <c r="L32" s="234"/>
      <c r="M32" s="234"/>
      <c r="N32" s="235"/>
      <c r="O32" s="228"/>
      <c r="P32" s="229"/>
      <c r="Q32" s="229"/>
      <c r="R32" s="229"/>
      <c r="S32" s="229"/>
      <c r="T32" s="230"/>
    </row>
    <row r="33" spans="2:22" ht="6.75" customHeight="1" x14ac:dyDescent="0.25"/>
    <row r="34" spans="2:22" x14ac:dyDescent="0.25">
      <c r="B34" s="2" t="s">
        <v>0</v>
      </c>
      <c r="C34" t="s">
        <v>196</v>
      </c>
      <c r="O34" s="228"/>
      <c r="P34" s="229"/>
      <c r="Q34" s="229"/>
      <c r="R34" s="229"/>
      <c r="S34" s="229"/>
      <c r="T34" s="230"/>
    </row>
    <row r="35" spans="2:22" ht="6.75" customHeight="1" x14ac:dyDescent="0.25"/>
    <row r="36" spans="2:22" x14ac:dyDescent="0.25">
      <c r="B36" s="2" t="s">
        <v>0</v>
      </c>
      <c r="C36" t="s">
        <v>197</v>
      </c>
      <c r="O36" s="228"/>
      <c r="P36" s="229"/>
      <c r="Q36" s="229"/>
      <c r="R36" s="229"/>
      <c r="S36" s="229"/>
      <c r="T36" s="230"/>
    </row>
    <row r="37" spans="2:22" ht="6" customHeight="1" thickBot="1" x14ac:dyDescent="0.3">
      <c r="B37" s="2"/>
      <c r="O37" s="13"/>
      <c r="P37" s="13"/>
      <c r="Q37" s="13"/>
      <c r="R37" s="13"/>
      <c r="S37" s="13"/>
      <c r="T37" s="13"/>
    </row>
    <row r="38" spans="2:22" ht="16.5" thickBot="1" x14ac:dyDescent="0.35">
      <c r="B38" s="11"/>
      <c r="O38" s="100"/>
      <c r="P38" s="99"/>
      <c r="Q38" s="96"/>
      <c r="R38" s="98"/>
      <c r="S38" s="97"/>
      <c r="T38" s="101"/>
      <c r="V38" s="146">
        <f>IF(O26="Oui",0.5,0)+IF(O28="Non",0.5,0)+IF(O30="Oui",0.5,0)+IF(O32="Oui",0.5,0)+IF(O34="Oui",0.5,0)+IF(O36="Oui",0.5,0)</f>
        <v>0</v>
      </c>
    </row>
    <row r="39" spans="2:22" ht="8.25" customHeight="1" x14ac:dyDescent="0.25"/>
    <row r="40" spans="2:22" ht="15.75" customHeight="1" x14ac:dyDescent="0.25">
      <c r="B40" s="5" t="s">
        <v>27</v>
      </c>
    </row>
    <row r="41" spans="2:22" x14ac:dyDescent="0.25">
      <c r="B41" s="5"/>
      <c r="O41" s="275">
        <v>2007</v>
      </c>
      <c r="P41" s="275"/>
      <c r="R41" s="47"/>
      <c r="S41" s="236">
        <v>2012</v>
      </c>
      <c r="T41" s="236"/>
    </row>
    <row r="42" spans="2:22" x14ac:dyDescent="0.25">
      <c r="B42" s="2" t="s">
        <v>0</v>
      </c>
      <c r="C42" s="243" t="s">
        <v>198</v>
      </c>
      <c r="D42" s="243"/>
      <c r="E42" s="243"/>
      <c r="F42" s="243"/>
      <c r="G42" s="243"/>
      <c r="H42" s="243"/>
      <c r="I42" s="243"/>
      <c r="J42" s="243"/>
      <c r="K42" s="243"/>
      <c r="L42" s="243"/>
      <c r="M42" s="243"/>
      <c r="N42" s="32"/>
      <c r="O42" s="228"/>
      <c r="P42" s="229"/>
      <c r="Q42" s="229"/>
      <c r="R42" s="229"/>
      <c r="S42" s="229"/>
      <c r="T42" s="230"/>
    </row>
    <row r="43" spans="2:22" ht="7.5" customHeight="1" x14ac:dyDescent="0.25">
      <c r="B43" s="2"/>
      <c r="C43" s="32"/>
      <c r="D43" s="32"/>
      <c r="E43" s="32"/>
      <c r="F43" s="32"/>
      <c r="G43" s="32"/>
      <c r="H43" s="92"/>
      <c r="I43" s="92"/>
      <c r="J43" s="92"/>
      <c r="K43" s="92"/>
      <c r="L43" s="92"/>
      <c r="M43" s="32"/>
      <c r="N43" s="32"/>
      <c r="O43" s="9"/>
      <c r="P43" s="9"/>
      <c r="Q43" s="9"/>
      <c r="R43" s="9"/>
      <c r="S43" s="9"/>
      <c r="T43" s="9"/>
    </row>
    <row r="44" spans="2:22" x14ac:dyDescent="0.25">
      <c r="B44" s="2" t="s">
        <v>0</v>
      </c>
      <c r="C44" s="243" t="s">
        <v>199</v>
      </c>
      <c r="D44" s="243"/>
      <c r="E44" s="243"/>
      <c r="F44" s="243"/>
      <c r="G44" s="243"/>
      <c r="H44" s="243"/>
      <c r="I44" s="243"/>
      <c r="J44" s="243"/>
      <c r="K44" s="243"/>
      <c r="L44" s="243"/>
      <c r="M44" s="243"/>
      <c r="N44" s="32"/>
      <c r="O44" s="228"/>
      <c r="P44" s="229"/>
      <c r="Q44" s="229"/>
      <c r="R44" s="229"/>
      <c r="S44" s="229"/>
      <c r="T44" s="230"/>
      <c r="V44" s="126" t="s">
        <v>66</v>
      </c>
    </row>
    <row r="45" spans="2:22" ht="6.75" customHeight="1" x14ac:dyDescent="0.25">
      <c r="B45" s="2"/>
      <c r="C45" s="32"/>
      <c r="D45" s="32"/>
      <c r="E45" s="32"/>
      <c r="F45" s="32"/>
      <c r="G45" s="32"/>
      <c r="H45" s="92"/>
      <c r="I45" s="92"/>
      <c r="J45" s="92"/>
      <c r="K45" s="92"/>
      <c r="L45" s="92"/>
      <c r="M45" s="32"/>
      <c r="N45" s="32"/>
      <c r="O45" s="13"/>
      <c r="P45" s="13"/>
      <c r="Q45" s="13"/>
      <c r="R45" s="13"/>
      <c r="S45" s="13"/>
      <c r="T45" s="13"/>
      <c r="V45" s="45"/>
    </row>
    <row r="46" spans="2:22" ht="15" customHeight="1" x14ac:dyDescent="0.25">
      <c r="B46" s="2" t="s">
        <v>0</v>
      </c>
      <c r="C46" s="243" t="s">
        <v>200</v>
      </c>
      <c r="D46" s="243"/>
      <c r="E46" s="243"/>
      <c r="F46" s="243"/>
      <c r="G46" s="243"/>
      <c r="H46" s="243"/>
      <c r="I46" s="243"/>
      <c r="J46" s="243"/>
      <c r="K46" s="243"/>
      <c r="L46" s="243"/>
      <c r="M46" s="243"/>
      <c r="N46" s="36"/>
      <c r="O46" s="272"/>
      <c r="P46" s="273"/>
      <c r="Q46" s="273"/>
      <c r="R46" s="273"/>
      <c r="S46" s="273"/>
      <c r="T46" s="274"/>
      <c r="V46" s="46"/>
    </row>
    <row r="47" spans="2:22" ht="6.75" customHeight="1" x14ac:dyDescent="0.25">
      <c r="B47" s="2"/>
      <c r="C47" s="209"/>
      <c r="D47" s="209"/>
      <c r="E47" s="209"/>
      <c r="F47" s="209"/>
      <c r="G47" s="209"/>
      <c r="H47" s="209"/>
      <c r="I47" s="209"/>
      <c r="J47" s="209"/>
      <c r="K47" s="209"/>
      <c r="L47" s="209"/>
      <c r="M47" s="209"/>
      <c r="N47" s="36"/>
      <c r="O47" s="13"/>
      <c r="P47" s="13"/>
      <c r="Q47" s="13"/>
      <c r="R47" s="13"/>
      <c r="S47" s="13"/>
      <c r="T47" s="13"/>
      <c r="V47" s="6"/>
    </row>
    <row r="48" spans="2:22" ht="15" customHeight="1" x14ac:dyDescent="0.25">
      <c r="B48" s="2" t="s">
        <v>0</v>
      </c>
      <c r="C48" s="243" t="s">
        <v>201</v>
      </c>
      <c r="D48" s="243"/>
      <c r="E48" s="243"/>
      <c r="F48" s="243"/>
      <c r="G48" s="243"/>
      <c r="H48" s="243"/>
      <c r="I48" s="243"/>
      <c r="J48" s="243"/>
      <c r="K48" s="243"/>
      <c r="L48" s="243"/>
      <c r="M48" s="243"/>
      <c r="N48" s="32"/>
      <c r="O48" s="272"/>
      <c r="P48" s="273"/>
      <c r="Q48" s="273"/>
      <c r="R48" s="273"/>
      <c r="S48" s="273"/>
      <c r="T48" s="274"/>
      <c r="V48" s="6"/>
    </row>
    <row r="49" spans="2:22" ht="6.75" customHeight="1" x14ac:dyDescent="0.25">
      <c r="B49" s="2"/>
      <c r="C49" s="32"/>
      <c r="D49" s="32"/>
      <c r="E49" s="32"/>
      <c r="F49" s="32"/>
      <c r="G49" s="32"/>
      <c r="H49" s="92"/>
      <c r="I49" s="92"/>
      <c r="J49" s="92"/>
      <c r="K49" s="92"/>
      <c r="L49" s="92"/>
      <c r="M49" s="32"/>
      <c r="N49" s="6"/>
      <c r="O49" s="13"/>
      <c r="P49" s="13"/>
      <c r="Q49" s="13"/>
      <c r="R49" s="13"/>
      <c r="S49" s="13"/>
      <c r="T49" s="13"/>
      <c r="V49" s="6"/>
    </row>
    <row r="50" spans="2:22" x14ac:dyDescent="0.25">
      <c r="B50" s="2" t="s">
        <v>0</v>
      </c>
      <c r="C50" s="33" t="s">
        <v>202</v>
      </c>
      <c r="D50" s="32"/>
      <c r="E50" s="32"/>
      <c r="F50" s="32"/>
      <c r="G50" s="32"/>
      <c r="H50" s="92"/>
      <c r="I50" s="92"/>
      <c r="J50" s="92"/>
      <c r="K50" s="92"/>
      <c r="L50" s="92"/>
      <c r="M50" s="32"/>
      <c r="N50" s="32"/>
      <c r="O50" s="240"/>
      <c r="P50" s="241"/>
      <c r="Q50" s="241"/>
      <c r="R50" s="241"/>
      <c r="S50" s="241"/>
      <c r="T50" s="242"/>
      <c r="V50" s="127" t="s">
        <v>69</v>
      </c>
    </row>
    <row r="51" spans="2:22" ht="6.75" customHeight="1" x14ac:dyDescent="0.25">
      <c r="B51" s="2"/>
      <c r="D51" s="32"/>
      <c r="E51" s="32"/>
      <c r="F51" s="32"/>
      <c r="G51" s="32"/>
      <c r="H51" s="92"/>
      <c r="I51" s="92"/>
      <c r="J51" s="92"/>
      <c r="K51" s="92"/>
      <c r="L51" s="92"/>
      <c r="M51" s="32"/>
      <c r="N51" s="32"/>
      <c r="O51" s="39"/>
      <c r="P51" s="9"/>
      <c r="Q51" s="9"/>
      <c r="R51" s="9"/>
      <c r="S51" s="9"/>
      <c r="T51" s="9"/>
    </row>
    <row r="52" spans="2:22" x14ac:dyDescent="0.25">
      <c r="B52" s="2" t="s">
        <v>0</v>
      </c>
      <c r="C52" s="33" t="s">
        <v>203</v>
      </c>
      <c r="D52" s="32"/>
      <c r="E52" s="32"/>
      <c r="F52" s="32"/>
      <c r="G52" s="32"/>
      <c r="H52" s="92"/>
      <c r="I52" s="92"/>
      <c r="J52" s="92"/>
      <c r="K52" s="92"/>
      <c r="L52" s="92"/>
      <c r="M52" s="32"/>
      <c r="N52" s="32"/>
      <c r="O52" s="150" t="b">
        <v>0</v>
      </c>
      <c r="P52" t="s">
        <v>22</v>
      </c>
      <c r="U52" s="9"/>
      <c r="V52" s="9"/>
    </row>
    <row r="53" spans="2:22" ht="1.5" customHeight="1" x14ac:dyDescent="0.25">
      <c r="B53" s="2"/>
      <c r="C53" s="33"/>
      <c r="D53" s="32"/>
      <c r="E53" s="32"/>
      <c r="F53" s="32"/>
      <c r="G53" s="32"/>
      <c r="H53" s="92"/>
      <c r="I53" s="92"/>
      <c r="J53" s="92"/>
      <c r="K53" s="92"/>
      <c r="L53" s="92"/>
      <c r="M53" s="32"/>
      <c r="N53" s="32"/>
      <c r="O53" s="150"/>
      <c r="U53" s="9"/>
      <c r="V53" s="9"/>
    </row>
    <row r="54" spans="2:22" ht="15.75" customHeight="1" x14ac:dyDescent="0.25">
      <c r="B54" s="2"/>
      <c r="C54" s="33"/>
      <c r="D54" s="32"/>
      <c r="E54" s="32"/>
      <c r="F54" s="32"/>
      <c r="G54" s="32"/>
      <c r="H54" s="92"/>
      <c r="I54" s="92"/>
      <c r="J54" s="92"/>
      <c r="K54" s="92"/>
      <c r="L54" s="92"/>
      <c r="M54" s="32"/>
      <c r="N54" s="32"/>
      <c r="O54" s="150" t="b">
        <v>0</v>
      </c>
      <c r="P54" t="s">
        <v>23</v>
      </c>
      <c r="U54" s="9"/>
      <c r="V54" s="9"/>
    </row>
    <row r="55" spans="2:22" ht="1.5" customHeight="1" x14ac:dyDescent="0.25">
      <c r="B55" s="2"/>
      <c r="C55" s="33"/>
      <c r="D55" s="32"/>
      <c r="E55" s="32"/>
      <c r="F55" s="32"/>
      <c r="G55" s="32"/>
      <c r="H55" s="92"/>
      <c r="I55" s="92"/>
      <c r="J55" s="92"/>
      <c r="K55" s="92"/>
      <c r="L55" s="92"/>
      <c r="M55" s="32"/>
      <c r="N55" s="32"/>
      <c r="O55" s="150"/>
      <c r="U55" s="9"/>
      <c r="V55" s="9"/>
    </row>
    <row r="56" spans="2:22" ht="15.75" customHeight="1" x14ac:dyDescent="0.25">
      <c r="B56" s="2"/>
      <c r="C56" s="33"/>
      <c r="D56" s="32"/>
      <c r="E56" s="32"/>
      <c r="F56" s="32"/>
      <c r="G56" s="32"/>
      <c r="H56" s="92"/>
      <c r="I56" s="92"/>
      <c r="J56" s="92"/>
      <c r="K56" s="92"/>
      <c r="L56" s="92"/>
      <c r="M56" s="32"/>
      <c r="N56" s="32"/>
      <c r="O56" s="150" t="b">
        <v>0</v>
      </c>
      <c r="P56" t="s">
        <v>24</v>
      </c>
      <c r="U56" s="9"/>
      <c r="V56" s="9"/>
    </row>
    <row r="57" spans="2:22" ht="1.5" customHeight="1" x14ac:dyDescent="0.25">
      <c r="B57" s="2"/>
      <c r="C57" s="33"/>
      <c r="D57" s="32"/>
      <c r="E57" s="32"/>
      <c r="F57" s="32"/>
      <c r="G57" s="32"/>
      <c r="H57" s="92"/>
      <c r="I57" s="92"/>
      <c r="J57" s="92"/>
      <c r="K57" s="92"/>
      <c r="L57" s="92"/>
      <c r="M57" s="32"/>
      <c r="N57" s="32"/>
      <c r="O57" s="151"/>
      <c r="U57" s="9"/>
      <c r="V57" s="9"/>
    </row>
    <row r="58" spans="2:22" ht="15.75" customHeight="1" x14ac:dyDescent="0.25">
      <c r="B58" s="2"/>
      <c r="C58" s="33"/>
      <c r="D58" s="32"/>
      <c r="E58" s="32"/>
      <c r="F58" s="32"/>
      <c r="G58" s="32"/>
      <c r="H58" s="92"/>
      <c r="I58" s="92"/>
      <c r="J58" s="92"/>
      <c r="K58" s="92"/>
      <c r="L58" s="92"/>
      <c r="M58" s="32"/>
      <c r="N58" s="32"/>
      <c r="O58" s="150" t="b">
        <v>0</v>
      </c>
      <c r="P58" t="s">
        <v>12</v>
      </c>
      <c r="U58" s="9"/>
      <c r="V58" s="9"/>
    </row>
    <row r="59" spans="2:22" ht="6.75" customHeight="1" x14ac:dyDescent="0.25">
      <c r="B59" s="2"/>
      <c r="D59" s="32"/>
      <c r="E59" s="32"/>
      <c r="F59" s="32"/>
      <c r="G59" s="32"/>
      <c r="H59" s="92"/>
      <c r="I59" s="92"/>
      <c r="J59" s="92"/>
      <c r="K59" s="92"/>
      <c r="L59" s="92"/>
      <c r="M59" s="32"/>
      <c r="N59" s="32"/>
      <c r="O59" s="34"/>
      <c r="P59" s="9"/>
      <c r="Q59" s="9"/>
      <c r="R59" s="9"/>
      <c r="S59" s="9"/>
      <c r="T59" s="9"/>
    </row>
    <row r="60" spans="2:22" ht="15" customHeight="1" x14ac:dyDescent="0.25">
      <c r="B60" s="2" t="s">
        <v>0</v>
      </c>
      <c r="C60" s="243" t="s">
        <v>204</v>
      </c>
      <c r="D60" s="243"/>
      <c r="E60" s="243"/>
      <c r="F60" s="243"/>
      <c r="G60" s="243"/>
      <c r="H60" s="243"/>
      <c r="I60" s="243"/>
      <c r="J60" s="243"/>
      <c r="K60" s="243"/>
      <c r="L60" s="243"/>
      <c r="M60" s="243"/>
      <c r="N60" s="244"/>
      <c r="O60" s="240"/>
      <c r="P60" s="241"/>
      <c r="Q60" s="241"/>
      <c r="R60" s="241"/>
      <c r="S60" s="241"/>
      <c r="T60" s="242"/>
      <c r="U60" s="47"/>
      <c r="V60" s="125" t="s">
        <v>94</v>
      </c>
    </row>
    <row r="61" spans="2:22" ht="9.75" customHeight="1" x14ac:dyDescent="0.25">
      <c r="B61" s="2"/>
      <c r="C61" s="33"/>
      <c r="D61" s="32"/>
      <c r="E61" s="32"/>
      <c r="F61" s="32"/>
      <c r="G61" s="32"/>
      <c r="H61" s="92"/>
      <c r="I61" s="92"/>
      <c r="J61" s="92"/>
      <c r="K61" s="92"/>
      <c r="L61" s="92"/>
      <c r="M61" s="32"/>
      <c r="N61" s="32"/>
      <c r="O61" s="34"/>
      <c r="P61" s="9"/>
      <c r="Q61" s="9"/>
      <c r="R61" s="9"/>
      <c r="S61" s="9"/>
      <c r="T61" s="9"/>
    </row>
    <row r="62" spans="2:22" x14ac:dyDescent="0.25">
      <c r="B62" s="2" t="s">
        <v>0</v>
      </c>
      <c r="C62" s="33" t="s">
        <v>205</v>
      </c>
      <c r="D62" s="32"/>
      <c r="E62" s="32"/>
      <c r="F62" s="32"/>
      <c r="G62" s="32"/>
      <c r="H62" s="92"/>
      <c r="I62" s="92"/>
      <c r="J62" s="92"/>
      <c r="K62" s="92"/>
      <c r="L62" s="92"/>
      <c r="M62" s="32"/>
      <c r="O62" s="240"/>
      <c r="P62" s="241"/>
      <c r="Q62" s="241"/>
      <c r="R62" s="241"/>
      <c r="S62" s="241"/>
      <c r="T62" s="242"/>
    </row>
    <row r="63" spans="2:22" ht="7.5" customHeight="1" x14ac:dyDescent="0.25">
      <c r="B63" s="2"/>
      <c r="C63" s="32"/>
      <c r="D63" s="32"/>
      <c r="E63" s="32"/>
      <c r="F63" s="32"/>
      <c r="G63" s="32"/>
      <c r="H63" s="92"/>
      <c r="I63" s="92"/>
      <c r="J63" s="92"/>
      <c r="K63" s="92"/>
      <c r="L63" s="92"/>
      <c r="M63" s="32"/>
      <c r="N63" s="32"/>
      <c r="O63" s="9"/>
      <c r="P63" s="9"/>
      <c r="Q63" s="9"/>
      <c r="R63" s="9"/>
      <c r="S63" s="9"/>
      <c r="T63" s="9"/>
    </row>
    <row r="64" spans="2:22" ht="15" customHeight="1" x14ac:dyDescent="0.25">
      <c r="B64" s="2" t="s">
        <v>0</v>
      </c>
      <c r="C64" s="243" t="s">
        <v>206</v>
      </c>
      <c r="D64" s="243"/>
      <c r="E64" s="243"/>
      <c r="F64" s="243"/>
      <c r="G64" s="243"/>
      <c r="H64" s="243"/>
      <c r="I64" s="243"/>
      <c r="J64" s="243"/>
      <c r="K64" s="243"/>
      <c r="L64" s="243"/>
      <c r="M64" s="243"/>
      <c r="N64" s="32"/>
      <c r="O64" s="228"/>
      <c r="P64" s="229"/>
      <c r="Q64" s="229"/>
      <c r="R64" s="229"/>
      <c r="S64" s="229"/>
      <c r="T64" s="230"/>
    </row>
    <row r="65" spans="2:22" ht="6" customHeight="1" x14ac:dyDescent="0.25">
      <c r="B65" s="2"/>
    </row>
    <row r="66" spans="2:22" x14ac:dyDescent="0.25">
      <c r="B66" s="2" t="s">
        <v>0</v>
      </c>
      <c r="C66" s="243" t="s">
        <v>207</v>
      </c>
      <c r="D66" s="243"/>
      <c r="E66" s="243"/>
      <c r="F66" s="243"/>
      <c r="G66" s="243"/>
      <c r="H66" s="243"/>
      <c r="I66" s="243"/>
      <c r="J66" s="243"/>
      <c r="K66" s="243"/>
      <c r="L66" s="243"/>
      <c r="M66" s="243"/>
      <c r="O66" s="240"/>
      <c r="P66" s="241"/>
      <c r="Q66" s="241"/>
      <c r="R66" s="241"/>
      <c r="S66" s="241"/>
      <c r="T66" s="242"/>
    </row>
    <row r="67" spans="2:22" ht="6" customHeight="1" x14ac:dyDescent="0.25">
      <c r="B67" s="2"/>
      <c r="C67" s="209"/>
      <c r="D67" s="209"/>
      <c r="E67" s="209"/>
      <c r="F67" s="209"/>
      <c r="G67" s="209"/>
      <c r="H67" s="209"/>
      <c r="I67" s="209"/>
      <c r="J67" s="209"/>
      <c r="K67" s="209"/>
      <c r="L67" s="209"/>
      <c r="M67" s="209"/>
      <c r="O67" s="149"/>
      <c r="P67" s="149"/>
      <c r="Q67" s="149"/>
      <c r="R67" s="149"/>
      <c r="S67" s="149"/>
      <c r="T67" s="149"/>
    </row>
    <row r="68" spans="2:22" x14ac:dyDescent="0.25">
      <c r="B68" s="2" t="s">
        <v>0</v>
      </c>
      <c r="C68" s="243" t="s">
        <v>208</v>
      </c>
      <c r="D68" s="243"/>
      <c r="E68" s="243"/>
      <c r="F68" s="243"/>
      <c r="G68" s="243"/>
      <c r="H68" s="243"/>
      <c r="I68" s="243"/>
      <c r="J68" s="243"/>
      <c r="K68" s="243"/>
      <c r="L68" s="243"/>
      <c r="M68" s="243"/>
      <c r="O68" s="240"/>
      <c r="P68" s="241"/>
      <c r="Q68" s="241"/>
      <c r="R68" s="241"/>
      <c r="S68" s="241"/>
      <c r="T68" s="242"/>
    </row>
    <row r="69" spans="2:22" ht="12" customHeight="1" thickBot="1" x14ac:dyDescent="0.3">
      <c r="B69" s="2"/>
    </row>
    <row r="70" spans="2:22" ht="19.5" customHeight="1" thickBot="1" x14ac:dyDescent="0.35">
      <c r="B70" s="11"/>
      <c r="O70" s="100" t="str">
        <f>IF(AND(0&lt;=$V$70,$V$70&lt;=0.5),"a","")</f>
        <v>a</v>
      </c>
      <c r="P70" s="99" t="str">
        <f>IF(AND(0.5&lt;$V$70,$V$70&lt;=1),"a","")</f>
        <v/>
      </c>
      <c r="Q70" s="96" t="str">
        <f>IF(AND(1&lt;$V$70,$V$70&lt;=1.5),"a","")</f>
        <v/>
      </c>
      <c r="R70" s="98" t="str">
        <f>IF(AND(1.5&lt;$V$70,$V$70&lt;=2),"a","")</f>
        <v/>
      </c>
      <c r="S70" s="97" t="str">
        <f>IF(AND(2&lt;$V$70,$V$70&lt;=2.5),"a","")</f>
        <v/>
      </c>
      <c r="T70" s="101" t="str">
        <f>IF(AND(2.5&lt;$V$70,$V$70&lt;=3),"a","")</f>
        <v/>
      </c>
      <c r="V70" s="102">
        <f>IF(O42&lt;O41,0,IF(O42&gt;S41,0.5,0.5*(O42-O41)/(S41-O41)))+IF((O46*25/2+O48*15)&gt;O44,0,0.5)+IF(O50="Oui",0.5,0)+IF(O52=TRUE,0.15,0)+IF(O54=TRUE,0.15,0)+IF(O56=TRUE,0.1,0)+IF(O58=TRUE,0.1,0)+IF(O60&lt;4,0,0.25)+IF(O62="Oui",0.25,0)+IF(O64="Oui",0.125,0)+IF(O66="Oui",0.125,0) +IF(O68="Oui",0.25,0)</f>
        <v>0.5</v>
      </c>
    </row>
    <row r="71" spans="2:22" ht="7.5" customHeight="1" x14ac:dyDescent="0.25">
      <c r="B71" s="2"/>
    </row>
    <row r="72" spans="2:22" ht="15" customHeight="1" x14ac:dyDescent="0.25">
      <c r="B72" s="5" t="s">
        <v>29</v>
      </c>
    </row>
    <row r="73" spans="2:22" ht="7.5" customHeight="1" x14ac:dyDescent="0.25">
      <c r="B73" s="2"/>
    </row>
    <row r="74" spans="2:22" ht="15" customHeight="1" x14ac:dyDescent="0.25">
      <c r="B74" s="2" t="s">
        <v>8</v>
      </c>
      <c r="C74" s="243" t="s">
        <v>213</v>
      </c>
      <c r="D74" s="243"/>
      <c r="E74" s="243"/>
      <c r="F74" s="243"/>
      <c r="G74" s="243"/>
      <c r="H74" s="243"/>
      <c r="I74" s="243"/>
      <c r="J74" s="243"/>
      <c r="K74" s="243"/>
      <c r="L74" s="243"/>
      <c r="M74" s="243"/>
      <c r="N74" s="17"/>
      <c r="O74" s="150" t="b">
        <v>0</v>
      </c>
      <c r="P74" t="s">
        <v>32</v>
      </c>
    </row>
    <row r="75" spans="2:22" ht="2.25" customHeight="1" x14ac:dyDescent="0.25">
      <c r="B75" s="2"/>
      <c r="C75" s="32"/>
      <c r="D75" s="32"/>
      <c r="E75" s="32"/>
      <c r="F75" s="32"/>
      <c r="G75" s="32"/>
      <c r="H75" s="92"/>
      <c r="I75" s="92"/>
      <c r="J75" s="92"/>
      <c r="K75" s="92"/>
      <c r="L75" s="92"/>
      <c r="M75" s="32"/>
      <c r="N75" s="32"/>
      <c r="O75" s="151"/>
    </row>
    <row r="76" spans="2:22" ht="15" customHeight="1" x14ac:dyDescent="0.25">
      <c r="B76" s="2"/>
      <c r="C76" s="32"/>
      <c r="D76" s="32"/>
      <c r="E76" s="32"/>
      <c r="F76" s="32"/>
      <c r="G76" s="32"/>
      <c r="H76" s="92"/>
      <c r="I76" s="92"/>
      <c r="J76" s="92"/>
      <c r="K76" s="92"/>
      <c r="L76" s="92"/>
      <c r="M76" s="32"/>
      <c r="N76" s="32"/>
      <c r="O76" s="150" t="b">
        <v>0</v>
      </c>
      <c r="P76" t="s">
        <v>33</v>
      </c>
    </row>
    <row r="77" spans="2:22" ht="2.25" customHeight="1" x14ac:dyDescent="0.25">
      <c r="B77" s="2"/>
      <c r="C77" s="32"/>
      <c r="D77" s="32"/>
      <c r="E77" s="32"/>
      <c r="F77" s="32"/>
      <c r="G77" s="32"/>
      <c r="H77" s="92"/>
      <c r="I77" s="92"/>
      <c r="J77" s="92"/>
      <c r="K77" s="92"/>
      <c r="L77" s="92"/>
      <c r="M77" s="32"/>
      <c r="N77" s="32"/>
      <c r="O77" s="151"/>
    </row>
    <row r="78" spans="2:22" ht="15" customHeight="1" x14ac:dyDescent="0.25">
      <c r="B78" s="2"/>
      <c r="C78" s="32"/>
      <c r="D78" s="32"/>
      <c r="E78" s="32"/>
      <c r="F78" s="32"/>
      <c r="G78" s="32"/>
      <c r="H78" s="92"/>
      <c r="I78" s="92"/>
      <c r="J78" s="92"/>
      <c r="K78" s="92"/>
      <c r="L78" s="92"/>
      <c r="M78" s="32"/>
      <c r="N78" s="32"/>
      <c r="O78" s="150" t="b">
        <v>0</v>
      </c>
      <c r="P78" t="s">
        <v>34</v>
      </c>
    </row>
    <row r="79" spans="2:22" ht="2.25" customHeight="1" x14ac:dyDescent="0.25">
      <c r="B79" s="2"/>
      <c r="C79" s="32"/>
      <c r="D79" s="32"/>
      <c r="E79" s="32"/>
      <c r="F79" s="32"/>
      <c r="G79" s="32"/>
      <c r="H79" s="92"/>
      <c r="I79" s="92"/>
      <c r="J79" s="92"/>
      <c r="K79" s="92"/>
      <c r="L79" s="92"/>
      <c r="M79" s="32"/>
      <c r="N79" s="32"/>
      <c r="O79" s="151"/>
    </row>
    <row r="80" spans="2:22" ht="15" customHeight="1" x14ac:dyDescent="0.25">
      <c r="B80" s="2"/>
      <c r="C80" s="32"/>
      <c r="D80" s="32"/>
      <c r="E80" s="32"/>
      <c r="F80" s="32"/>
      <c r="G80" s="32"/>
      <c r="H80" s="92"/>
      <c r="I80" s="92"/>
      <c r="J80" s="92"/>
      <c r="K80" s="92"/>
      <c r="L80" s="92"/>
      <c r="M80" s="32"/>
      <c r="N80" s="32"/>
      <c r="O80" s="150" t="b">
        <v>0</v>
      </c>
      <c r="P80" t="s">
        <v>211</v>
      </c>
    </row>
    <row r="81" spans="2:23" ht="2.25" customHeight="1" x14ac:dyDescent="0.25">
      <c r="B81" s="2"/>
      <c r="C81" s="32"/>
      <c r="D81" s="32"/>
      <c r="E81" s="32"/>
      <c r="F81" s="32"/>
      <c r="G81" s="32"/>
      <c r="H81" s="92"/>
      <c r="I81" s="92"/>
      <c r="J81" s="92"/>
      <c r="K81" s="92"/>
      <c r="L81" s="92"/>
      <c r="M81" s="32"/>
      <c r="N81" s="32"/>
      <c r="O81" s="151"/>
    </row>
    <row r="82" spans="2:23" ht="15" customHeight="1" x14ac:dyDescent="0.25">
      <c r="B82" s="2"/>
      <c r="C82" s="32"/>
      <c r="D82" s="32"/>
      <c r="E82" s="32"/>
      <c r="F82" s="32"/>
      <c r="G82" s="32"/>
      <c r="H82" s="92"/>
      <c r="I82" s="92"/>
      <c r="J82" s="92"/>
      <c r="K82" s="92"/>
      <c r="L82" s="92"/>
      <c r="M82" s="32"/>
      <c r="N82" s="32"/>
      <c r="O82" s="150" t="b">
        <v>0</v>
      </c>
      <c r="P82" t="s">
        <v>36</v>
      </c>
    </row>
    <row r="83" spans="2:23" ht="7.5" customHeight="1" x14ac:dyDescent="0.25">
      <c r="B83" s="2"/>
      <c r="C83" s="27"/>
      <c r="D83" s="27"/>
      <c r="E83" s="27"/>
      <c r="F83" s="27"/>
      <c r="G83" s="27"/>
      <c r="H83" s="92"/>
      <c r="I83" s="92"/>
      <c r="J83" s="92"/>
      <c r="K83" s="92"/>
      <c r="L83" s="92"/>
      <c r="M83" s="27"/>
      <c r="N83" s="17"/>
      <c r="O83" s="9"/>
      <c r="P83" s="9"/>
      <c r="Q83" s="9"/>
      <c r="R83" s="9"/>
      <c r="S83" s="9"/>
      <c r="T83" s="9"/>
    </row>
    <row r="84" spans="2:23" ht="14.45" customHeight="1" x14ac:dyDescent="0.25">
      <c r="B84" s="2" t="s">
        <v>0</v>
      </c>
      <c r="C84" s="243" t="s">
        <v>214</v>
      </c>
      <c r="D84" s="243"/>
      <c r="E84" s="243"/>
      <c r="F84" s="243"/>
      <c r="G84" s="243"/>
      <c r="H84" s="243"/>
      <c r="I84" s="243"/>
      <c r="J84" s="243"/>
      <c r="K84" s="243"/>
      <c r="L84" s="243"/>
      <c r="M84" s="243"/>
      <c r="N84" s="17"/>
      <c r="O84" s="228"/>
      <c r="P84" s="229"/>
      <c r="Q84" s="229"/>
      <c r="R84" s="229"/>
      <c r="S84" s="229"/>
      <c r="T84" s="230"/>
    </row>
    <row r="85" spans="2:23" ht="9.75" customHeight="1" x14ac:dyDescent="0.25">
      <c r="O85" s="13"/>
      <c r="P85" s="13"/>
      <c r="Q85" s="13"/>
      <c r="R85" s="13"/>
      <c r="S85" s="13"/>
      <c r="T85" s="13"/>
    </row>
    <row r="86" spans="2:23" x14ac:dyDescent="0.25">
      <c r="B86" s="2" t="s">
        <v>0</v>
      </c>
      <c r="C86" t="s">
        <v>215</v>
      </c>
      <c r="O86" s="150" t="b">
        <v>0</v>
      </c>
      <c r="P86" t="s">
        <v>13</v>
      </c>
    </row>
    <row r="87" spans="2:23" ht="3" customHeight="1" x14ac:dyDescent="0.25">
      <c r="O87" s="151"/>
    </row>
    <row r="88" spans="2:23" x14ac:dyDescent="0.25">
      <c r="O88" s="150" t="b">
        <v>0</v>
      </c>
      <c r="P88" s="30" t="s">
        <v>19</v>
      </c>
      <c r="R88" s="30"/>
      <c r="S88" s="30"/>
      <c r="T88" s="30"/>
    </row>
    <row r="89" spans="2:23" ht="3" customHeight="1" x14ac:dyDescent="0.25">
      <c r="O89" s="151"/>
      <c r="P89" s="26"/>
      <c r="R89" s="26"/>
      <c r="S89" s="26"/>
      <c r="T89" s="26"/>
      <c r="W89" s="6"/>
    </row>
    <row r="90" spans="2:23" x14ac:dyDescent="0.25">
      <c r="O90" s="150" t="b">
        <v>0</v>
      </c>
      <c r="P90" s="30" t="s">
        <v>18</v>
      </c>
      <c r="R90" s="30"/>
      <c r="S90" s="30"/>
      <c r="T90" s="30"/>
    </row>
    <row r="91" spans="2:23" ht="3" customHeight="1" x14ac:dyDescent="0.25">
      <c r="O91" s="151"/>
      <c r="P91" s="26"/>
      <c r="R91" s="26"/>
      <c r="S91" s="26"/>
      <c r="T91" s="26"/>
    </row>
    <row r="92" spans="2:23" x14ac:dyDescent="0.25">
      <c r="O92" s="150" t="b">
        <v>0</v>
      </c>
      <c r="P92" t="s">
        <v>14</v>
      </c>
    </row>
    <row r="93" spans="2:23" ht="3" customHeight="1" x14ac:dyDescent="0.25">
      <c r="O93" s="150"/>
    </row>
    <row r="94" spans="2:23" x14ac:dyDescent="0.25">
      <c r="O94" s="150" t="b">
        <v>0</v>
      </c>
      <c r="P94" s="30" t="s">
        <v>17</v>
      </c>
      <c r="R94" s="30"/>
      <c r="S94" s="30"/>
      <c r="T94" s="30"/>
    </row>
    <row r="95" spans="2:23" ht="3" customHeight="1" x14ac:dyDescent="0.25">
      <c r="O95" s="156"/>
      <c r="P95" s="26"/>
      <c r="R95" s="26"/>
      <c r="S95" s="26"/>
      <c r="T95" s="26"/>
    </row>
    <row r="96" spans="2:23" x14ac:dyDescent="0.25">
      <c r="O96" s="150" t="b">
        <v>0</v>
      </c>
      <c r="P96" t="s">
        <v>15</v>
      </c>
    </row>
    <row r="97" spans="2:22" ht="3" customHeight="1" x14ac:dyDescent="0.25">
      <c r="O97" s="156"/>
    </row>
    <row r="98" spans="2:22" x14ac:dyDescent="0.25">
      <c r="O98" s="150" t="b">
        <v>0</v>
      </c>
      <c r="P98" t="s">
        <v>16</v>
      </c>
    </row>
    <row r="99" spans="2:22" ht="9" customHeight="1" x14ac:dyDescent="0.25">
      <c r="O99" s="13"/>
      <c r="P99" s="13"/>
      <c r="Q99" s="13"/>
      <c r="R99" s="13"/>
      <c r="S99" s="13"/>
      <c r="T99" s="13"/>
    </row>
    <row r="100" spans="2:22" x14ac:dyDescent="0.25">
      <c r="B100" s="2" t="s">
        <v>0</v>
      </c>
      <c r="C100" s="35" t="s">
        <v>216</v>
      </c>
      <c r="O100" s="228"/>
      <c r="P100" s="229"/>
      <c r="Q100" s="229"/>
      <c r="R100" s="229"/>
      <c r="S100" s="229"/>
      <c r="T100" s="230"/>
    </row>
    <row r="101" spans="2:22" x14ac:dyDescent="0.25">
      <c r="B101" s="2"/>
      <c r="C101" s="35"/>
      <c r="O101" s="215"/>
      <c r="P101" s="215"/>
      <c r="Q101" s="215"/>
      <c r="R101" s="215"/>
      <c r="S101" s="215"/>
      <c r="T101" s="215"/>
    </row>
    <row r="102" spans="2:22" x14ac:dyDescent="0.25">
      <c r="B102" s="2" t="s">
        <v>0</v>
      </c>
      <c r="C102" s="243" t="s">
        <v>221</v>
      </c>
      <c r="D102" s="243"/>
      <c r="E102" s="243"/>
      <c r="F102" s="243"/>
      <c r="G102" s="243"/>
      <c r="H102" s="243"/>
      <c r="I102" s="243"/>
      <c r="J102" s="243"/>
      <c r="K102" s="243"/>
      <c r="L102" s="243"/>
      <c r="M102" s="243"/>
      <c r="N102" s="244"/>
      <c r="O102" s="228"/>
      <c r="P102" s="229"/>
      <c r="Q102" s="229"/>
      <c r="R102" s="229"/>
      <c r="S102" s="229"/>
      <c r="T102" s="230"/>
    </row>
    <row r="103" spans="2:22" ht="15.75" thickBot="1" x14ac:dyDescent="0.3"/>
    <row r="104" spans="2:22" ht="16.5" thickBot="1" x14ac:dyDescent="0.35">
      <c r="B104" s="11"/>
      <c r="O104" s="100" t="str">
        <f>IF(AND(0&lt;=$V$104,$V$104&lt;=0.5),"a","")</f>
        <v>a</v>
      </c>
      <c r="P104" s="99" t="str">
        <f>IF(AND(0.5&lt;$V$104,$V$104&lt;=1),"a","")</f>
        <v/>
      </c>
      <c r="Q104" s="96" t="str">
        <f>IF(AND(1&lt;$V$104,$V$104&lt;=1.5),"a","")</f>
        <v/>
      </c>
      <c r="R104" s="98" t="str">
        <f>IF(AND(1.5&lt;$V$104,$V$104&lt;=2),"a","")</f>
        <v/>
      </c>
      <c r="S104" s="97" t="str">
        <f>IF(AND(2&lt;$V$104,$V$104&lt;=2.5),"a","")</f>
        <v/>
      </c>
      <c r="T104" s="101" t="str">
        <f>IF(AND(2.5&lt;$V$104,$V$104&lt;=3),"a","")</f>
        <v/>
      </c>
      <c r="V104" s="102">
        <f>IF(OR(O76=TRUE,O78=TRUE,O80=TRUE,O82=TRUE),0.75,0)+IF(O84="Oui",0.5,0)+IF(O86=TRUE,0.075,0)+IF(O88=TRUE,0.15,0)+IF(O90=TRUE,0.15,0)+IF(O92=TRUE,0.075,0)+IF(O94=TRUE,0.15,0)+IF(O96=TRUE,0.075,0)+IF(O98=TRUE,0.075,0)+IF(O100="Oui",0.5,0)+IF(O102="Oui",0.5,0)</f>
        <v>0</v>
      </c>
    </row>
    <row r="106" spans="2:22" ht="15.75" thickBot="1" x14ac:dyDescent="0.3"/>
    <row r="107" spans="2:22" ht="18.75" x14ac:dyDescent="0.3">
      <c r="B107" s="62" t="s">
        <v>43</v>
      </c>
      <c r="C107" s="63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8"/>
    </row>
    <row r="108" spans="2:22" ht="15.75" thickBot="1" x14ac:dyDescent="0.3">
      <c r="B108" s="59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61"/>
    </row>
    <row r="109" spans="2:22" ht="15.75" thickBot="1" x14ac:dyDescent="0.3">
      <c r="B109" s="78"/>
      <c r="C109" s="79"/>
      <c r="D109" s="79"/>
      <c r="E109" s="79"/>
      <c r="F109" s="79"/>
      <c r="G109" s="79"/>
      <c r="H109" s="79"/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80"/>
    </row>
    <row r="110" spans="2:22" ht="16.5" thickBot="1" x14ac:dyDescent="0.35">
      <c r="B110" s="81"/>
      <c r="C110" s="265" t="s">
        <v>40</v>
      </c>
      <c r="D110" s="266"/>
      <c r="E110" s="266"/>
      <c r="F110" s="266"/>
      <c r="G110" s="100" t="str">
        <f>IF(AND(0&lt;=$V$22,$V$22&lt;=0.5),"a","")</f>
        <v>a</v>
      </c>
      <c r="H110" s="99" t="str">
        <f>IF(AND(0.5&lt;$V$22,$V$22&lt;=1),"a","")</f>
        <v/>
      </c>
      <c r="I110" s="96" t="str">
        <f>IF(AND(1&lt;$V$22,$V$22&lt;=1.5),"a","")</f>
        <v/>
      </c>
      <c r="J110" s="98" t="str">
        <f>IF(AND(1.5&lt;$V$22,$V$22&lt;=2),"a","")</f>
        <v/>
      </c>
      <c r="K110" s="97" t="str">
        <f>IF(AND(2&lt;$V$22,$V$22&lt;=2.5),"a","")</f>
        <v/>
      </c>
      <c r="L110" s="101" t="str">
        <f>IF(AND(2.5&lt;$V$22,$V$22&lt;=3),"a","")</f>
        <v/>
      </c>
      <c r="M110" s="82"/>
      <c r="N110" s="82"/>
      <c r="O110" s="82"/>
      <c r="P110" s="82"/>
      <c r="Q110" s="82"/>
      <c r="R110" s="82"/>
      <c r="S110" s="82"/>
      <c r="T110" s="82"/>
      <c r="U110" s="83"/>
    </row>
    <row r="111" spans="2:22" ht="16.5" thickBot="1" x14ac:dyDescent="0.35">
      <c r="B111" s="81"/>
      <c r="C111" s="249" t="s">
        <v>52</v>
      </c>
      <c r="D111" s="250"/>
      <c r="E111" s="250"/>
      <c r="F111" s="250"/>
      <c r="G111" s="100" t="str">
        <f>IF(AND(0&lt;=$V$38,$V$38&lt;=0.5),"a","")</f>
        <v>a</v>
      </c>
      <c r="H111" s="99" t="str">
        <f>IF(AND(0.5&lt;$V$38,$V$38&lt;=1),"a","")</f>
        <v/>
      </c>
      <c r="I111" s="96" t="str">
        <f>IF(AND(1&lt;$V$38,$V$38&lt;=1.5),"a","")</f>
        <v/>
      </c>
      <c r="J111" s="98" t="str">
        <f>IF(AND(1.5&lt;$V$38,$V$38&lt;=2),"a","")</f>
        <v/>
      </c>
      <c r="K111" s="97" t="str">
        <f>IF(AND(2&lt;$V$38,$V$38&lt;=2.5),"a","")</f>
        <v/>
      </c>
      <c r="L111" s="101" t="str">
        <f>IF(AND(2.5&lt;$V$38,$V$38&lt;=3),"a","")</f>
        <v/>
      </c>
      <c r="M111" s="285"/>
      <c r="N111" s="283" t="s">
        <v>46</v>
      </c>
      <c r="O111" s="268" t="str">
        <f>IF(AND(0&lt;=$U$111,$U$111&lt;=0.5),"a","")</f>
        <v>a</v>
      </c>
      <c r="P111" s="270" t="str">
        <f>IF(AND(0.5&lt;$U$111,$U$111&lt;=1),"a","")</f>
        <v/>
      </c>
      <c r="Q111" s="252" t="str">
        <f>IF(AND(1&lt;$U$111,$U$111&lt;=1.5),"a","")</f>
        <v/>
      </c>
      <c r="R111" s="254" t="str">
        <f>IF(AND(1.5&lt;$U$111,$U$111&lt;=2),"a","")</f>
        <v/>
      </c>
      <c r="S111" s="256" t="str">
        <f>IF(AND(2&lt;$U$111,$U$111&lt;=2.5),"a","")</f>
        <v/>
      </c>
      <c r="T111" s="258" t="str">
        <f>IF(AND(2.5&lt;$U$111,$U$111&lt;=3),"a","")</f>
        <v/>
      </c>
      <c r="U111" s="104">
        <f>(V22+V38+V70+V104)/4</f>
        <v>0.125</v>
      </c>
    </row>
    <row r="112" spans="2:22" ht="16.5" thickBot="1" x14ac:dyDescent="0.35">
      <c r="B112" s="81"/>
      <c r="C112" s="249" t="s">
        <v>41</v>
      </c>
      <c r="D112" s="250"/>
      <c r="E112" s="250"/>
      <c r="F112" s="250"/>
      <c r="G112" s="100" t="str">
        <f>IF(AND(0&lt;=$V$70,$V$70&lt;=0.5),"a","")</f>
        <v>a</v>
      </c>
      <c r="H112" s="99" t="str">
        <f>IF(AND(0.5&lt;$V$70,$V$70&lt;=1),"a","")</f>
        <v/>
      </c>
      <c r="I112" s="96" t="str">
        <f>IF(AND(1&lt;$V$70,$V$70&lt;=1.5),"a","")</f>
        <v/>
      </c>
      <c r="J112" s="98" t="str">
        <f>IF(AND(1.5&lt;$V$70,$V$70&lt;=2),"a","")</f>
        <v/>
      </c>
      <c r="K112" s="97" t="str">
        <f>IF(AND(2&lt;$V$70,$V$70&lt;=2.5),"a","")</f>
        <v/>
      </c>
      <c r="L112" s="101" t="str">
        <f>IF(AND(2.5&lt;$V$70,$V$70&lt;=3),"a","")</f>
        <v/>
      </c>
      <c r="M112" s="286"/>
      <c r="N112" s="284"/>
      <c r="O112" s="269"/>
      <c r="P112" s="271"/>
      <c r="Q112" s="253"/>
      <c r="R112" s="255"/>
      <c r="S112" s="257"/>
      <c r="T112" s="259"/>
      <c r="U112" s="83"/>
    </row>
    <row r="113" spans="2:21" ht="16.5" thickBot="1" x14ac:dyDescent="0.35">
      <c r="B113" s="81"/>
      <c r="C113" s="260" t="s">
        <v>42</v>
      </c>
      <c r="D113" s="261"/>
      <c r="E113" s="261"/>
      <c r="F113" s="261"/>
      <c r="G113" s="100" t="str">
        <f>IF(AND(0&lt;=$V$104,$V$104&lt;=0.5),"a","")</f>
        <v>a</v>
      </c>
      <c r="H113" s="99" t="str">
        <f>IF(AND(0.5&lt;$V$104,$V$104&lt;=1),"a","")</f>
        <v/>
      </c>
      <c r="I113" s="96" t="str">
        <f>IF(AND(1&lt;$V$104,$V$104&lt;=1.5),"a","")</f>
        <v/>
      </c>
      <c r="J113" s="98" t="str">
        <f>IF(AND(1.5&lt;$V$104,$V$104&lt;=2),"a","")</f>
        <v/>
      </c>
      <c r="K113" s="97" t="str">
        <f>IF(AND(2&lt;$V$104,$V$104&lt;=2.5),"a","")</f>
        <v/>
      </c>
      <c r="L113" s="101" t="str">
        <f>IF(AND(2.5&lt;$V$104,$V$104&lt;=3),"a","")</f>
        <v/>
      </c>
      <c r="M113" s="82"/>
      <c r="N113" s="55"/>
      <c r="O113" s="82"/>
      <c r="P113" s="82"/>
      <c r="Q113" s="82"/>
      <c r="R113" s="82"/>
      <c r="S113" s="82"/>
      <c r="T113" s="82"/>
      <c r="U113" s="83"/>
    </row>
    <row r="114" spans="2:21" ht="15.75" thickBot="1" x14ac:dyDescent="0.3">
      <c r="B114" s="84"/>
      <c r="C114" s="85"/>
      <c r="D114" s="85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85"/>
      <c r="T114" s="85"/>
      <c r="U114" s="86"/>
    </row>
    <row r="510" spans="15:15" x14ac:dyDescent="0.25">
      <c r="O510" t="b">
        <v>1</v>
      </c>
    </row>
    <row r="512" spans="15:15" x14ac:dyDescent="0.25">
      <c r="O512" t="b">
        <v>1</v>
      </c>
    </row>
    <row r="710" spans="15:15" x14ac:dyDescent="0.25">
      <c r="O710" t="b">
        <v>1</v>
      </c>
    </row>
    <row r="712" spans="15:15" x14ac:dyDescent="0.25">
      <c r="O712" t="b">
        <v>1</v>
      </c>
    </row>
    <row r="714" spans="15:15" x14ac:dyDescent="0.25">
      <c r="O714" t="b">
        <v>1</v>
      </c>
    </row>
    <row r="716" spans="15:15" x14ac:dyDescent="0.25">
      <c r="O716" t="b">
        <v>1</v>
      </c>
    </row>
    <row r="810" spans="15:15" x14ac:dyDescent="0.25">
      <c r="O810" t="b">
        <v>1</v>
      </c>
    </row>
    <row r="812" spans="15:15" x14ac:dyDescent="0.25">
      <c r="O812" t="b">
        <v>1</v>
      </c>
    </row>
    <row r="814" spans="15:15" x14ac:dyDescent="0.25">
      <c r="O814" t="b">
        <v>1</v>
      </c>
    </row>
    <row r="816" spans="15:15" x14ac:dyDescent="0.25">
      <c r="O816" t="b">
        <v>1</v>
      </c>
    </row>
    <row r="818" spans="15:15" x14ac:dyDescent="0.25">
      <c r="O818" t="b">
        <v>1</v>
      </c>
    </row>
  </sheetData>
  <sheetProtection password="CDBA" sheet="1" objects="1" scenarios="1" selectLockedCells="1"/>
  <mergeCells count="62">
    <mergeCell ref="C102:N102"/>
    <mergeCell ref="O102:T102"/>
    <mergeCell ref="O6:T6"/>
    <mergeCell ref="O8:T8"/>
    <mergeCell ref="O10:T10"/>
    <mergeCell ref="O12:T12"/>
    <mergeCell ref="O14:T14"/>
    <mergeCell ref="C6:M6"/>
    <mergeCell ref="C8:M8"/>
    <mergeCell ref="C12:M12"/>
    <mergeCell ref="C10:M10"/>
    <mergeCell ref="C14:N14"/>
    <mergeCell ref="O100:T100"/>
    <mergeCell ref="C60:N60"/>
    <mergeCell ref="C26:N26"/>
    <mergeCell ref="C64:M64"/>
    <mergeCell ref="C113:F113"/>
    <mergeCell ref="O19:P19"/>
    <mergeCell ref="C42:M42"/>
    <mergeCell ref="C84:M84"/>
    <mergeCell ref="C66:M66"/>
    <mergeCell ref="O60:T60"/>
    <mergeCell ref="O62:T62"/>
    <mergeCell ref="O64:T64"/>
    <mergeCell ref="O66:T66"/>
    <mergeCell ref="O84:T84"/>
    <mergeCell ref="N111:N112"/>
    <mergeCell ref="C110:F110"/>
    <mergeCell ref="C111:F111"/>
    <mergeCell ref="C112:F112"/>
    <mergeCell ref="C74:M74"/>
    <mergeCell ref="M111:M112"/>
    <mergeCell ref="C44:M44"/>
    <mergeCell ref="C46:M46"/>
    <mergeCell ref="C48:M48"/>
    <mergeCell ref="C32:N32"/>
    <mergeCell ref="C68:M68"/>
    <mergeCell ref="O16:T16"/>
    <mergeCell ref="O20:T20"/>
    <mergeCell ref="S19:T19"/>
    <mergeCell ref="O26:T26"/>
    <mergeCell ref="B20:N20"/>
    <mergeCell ref="O18:T18"/>
    <mergeCell ref="O28:T28"/>
    <mergeCell ref="O30:T30"/>
    <mergeCell ref="O32:T32"/>
    <mergeCell ref="O36:T36"/>
    <mergeCell ref="O42:T42"/>
    <mergeCell ref="O41:P41"/>
    <mergeCell ref="O34:T34"/>
    <mergeCell ref="O44:T44"/>
    <mergeCell ref="O46:T46"/>
    <mergeCell ref="O48:T48"/>
    <mergeCell ref="O50:T50"/>
    <mergeCell ref="S41:T41"/>
    <mergeCell ref="O68:T68"/>
    <mergeCell ref="T111:T112"/>
    <mergeCell ref="O111:O112"/>
    <mergeCell ref="P111:P112"/>
    <mergeCell ref="Q111:Q112"/>
    <mergeCell ref="R111:R112"/>
    <mergeCell ref="S111:S112"/>
  </mergeCells>
  <conditionalFormatting sqref="S70">
    <cfRule type="colorScale" priority="7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70"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70">
    <cfRule type="colorScale" priority="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70"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104">
    <cfRule type="colorScale" priority="6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104"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104">
    <cfRule type="colorScale" priority="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104"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04">
    <cfRule type="colorScale" priority="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10">
    <cfRule type="colorScale" priority="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10"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10"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10"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10"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11">
    <cfRule type="colorScale" priority="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11"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11"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11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11"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12">
    <cfRule type="colorScale" priority="3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12"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12"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12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12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13">
    <cfRule type="colorScale" priority="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13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13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13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13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111">
    <cfRule type="colorScale" priority="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111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111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111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11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22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22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22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22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22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S38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38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38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38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38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7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1">
    <dataValidation allowBlank="1" showInputMessage="1" showErrorMessage="1" sqref="O45:P45 O47:T47 O49:T49 O25:T25 O37:T37 O21:T21"/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14</xdr:col>
                    <xdr:colOff>0</xdr:colOff>
                    <xdr:row>51</xdr:row>
                    <xdr:rowOff>0</xdr:rowOff>
                  </from>
                  <to>
                    <xdr:col>14</xdr:col>
                    <xdr:colOff>323850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14</xdr:col>
                    <xdr:colOff>0</xdr:colOff>
                    <xdr:row>53</xdr:row>
                    <xdr:rowOff>0</xdr:rowOff>
                  </from>
                  <to>
                    <xdr:col>15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14</xdr:col>
                    <xdr:colOff>0</xdr:colOff>
                    <xdr:row>53</xdr:row>
                    <xdr:rowOff>0</xdr:rowOff>
                  </from>
                  <to>
                    <xdr:col>15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14</xdr:col>
                    <xdr:colOff>0</xdr:colOff>
                    <xdr:row>55</xdr:row>
                    <xdr:rowOff>0</xdr:rowOff>
                  </from>
                  <to>
                    <xdr:col>15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14</xdr:col>
                    <xdr:colOff>0</xdr:colOff>
                    <xdr:row>57</xdr:row>
                    <xdr:rowOff>0</xdr:rowOff>
                  </from>
                  <to>
                    <xdr:col>15</xdr:col>
                    <xdr:colOff>0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9" name="Check Box 7">
              <controlPr defaultSize="0" autoFill="0" autoLine="0" autoPict="0">
                <anchor moveWithCells="1">
                  <from>
                    <xdr:col>14</xdr:col>
                    <xdr:colOff>0</xdr:colOff>
                    <xdr:row>73</xdr:row>
                    <xdr:rowOff>0</xdr:rowOff>
                  </from>
                  <to>
                    <xdr:col>15</xdr:col>
                    <xdr:colOff>0</xdr:colOff>
                    <xdr:row>74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0" name="Check Box 8">
              <controlPr defaultSize="0" autoFill="0" autoLine="0" autoPict="0">
                <anchor moveWithCells="1">
                  <from>
                    <xdr:col>14</xdr:col>
                    <xdr:colOff>0</xdr:colOff>
                    <xdr:row>75</xdr:row>
                    <xdr:rowOff>0</xdr:rowOff>
                  </from>
                  <to>
                    <xdr:col>15</xdr:col>
                    <xdr:colOff>0</xdr:colOff>
                    <xdr:row>76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1" name="Check Box 9">
              <controlPr defaultSize="0" autoFill="0" autoLine="0" autoPict="0">
                <anchor moveWithCells="1">
                  <from>
                    <xdr:col>14</xdr:col>
                    <xdr:colOff>0</xdr:colOff>
                    <xdr:row>77</xdr:row>
                    <xdr:rowOff>0</xdr:rowOff>
                  </from>
                  <to>
                    <xdr:col>15</xdr:col>
                    <xdr:colOff>0</xdr:colOff>
                    <xdr:row>78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2" name="Check Box 10">
              <controlPr defaultSize="0" autoFill="0" autoLine="0" autoPict="0">
                <anchor moveWithCells="1">
                  <from>
                    <xdr:col>14</xdr:col>
                    <xdr:colOff>0</xdr:colOff>
                    <xdr:row>79</xdr:row>
                    <xdr:rowOff>0</xdr:rowOff>
                  </from>
                  <to>
                    <xdr:col>15</xdr:col>
                    <xdr:colOff>0</xdr:colOff>
                    <xdr:row>80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3" name="Check Box 11">
              <controlPr defaultSize="0" autoFill="0" autoLine="0" autoPict="0">
                <anchor moveWithCells="1">
                  <from>
                    <xdr:col>14</xdr:col>
                    <xdr:colOff>0</xdr:colOff>
                    <xdr:row>81</xdr:row>
                    <xdr:rowOff>0</xdr:rowOff>
                  </from>
                  <to>
                    <xdr:col>15</xdr:col>
                    <xdr:colOff>0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4" name="Check Box 13">
              <controlPr defaultSize="0" autoFill="0" autoLine="0" autoPict="0">
                <anchor moveWithCells="1">
                  <from>
                    <xdr:col>14</xdr:col>
                    <xdr:colOff>0</xdr:colOff>
                    <xdr:row>85</xdr:row>
                    <xdr:rowOff>0</xdr:rowOff>
                  </from>
                  <to>
                    <xdr:col>15</xdr:col>
                    <xdr:colOff>0</xdr:colOff>
                    <xdr:row>86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5" name="Check Box 14">
              <controlPr defaultSize="0" autoFill="0" autoLine="0" autoPict="0">
                <anchor moveWithCells="1">
                  <from>
                    <xdr:col>14</xdr:col>
                    <xdr:colOff>0</xdr:colOff>
                    <xdr:row>87</xdr:row>
                    <xdr:rowOff>0</xdr:rowOff>
                  </from>
                  <to>
                    <xdr:col>15</xdr:col>
                    <xdr:colOff>0</xdr:colOff>
                    <xdr:row>88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6" name="Check Box 15">
              <controlPr defaultSize="0" autoFill="0" autoLine="0" autoPict="0">
                <anchor moveWithCells="1">
                  <from>
                    <xdr:col>14</xdr:col>
                    <xdr:colOff>0</xdr:colOff>
                    <xdr:row>89</xdr:row>
                    <xdr:rowOff>0</xdr:rowOff>
                  </from>
                  <to>
                    <xdr:col>15</xdr:col>
                    <xdr:colOff>0</xdr:colOff>
                    <xdr:row>90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7" name="Check Box 16">
              <controlPr defaultSize="0" autoFill="0" autoLine="0" autoPict="0">
                <anchor moveWithCells="1">
                  <from>
                    <xdr:col>14</xdr:col>
                    <xdr:colOff>0</xdr:colOff>
                    <xdr:row>91</xdr:row>
                    <xdr:rowOff>0</xdr:rowOff>
                  </from>
                  <to>
                    <xdr:col>15</xdr:col>
                    <xdr:colOff>0</xdr:colOff>
                    <xdr:row>92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18" name="Check Box 17">
              <controlPr defaultSize="0" autoFill="0" autoLine="0" autoPict="0">
                <anchor moveWithCells="1">
                  <from>
                    <xdr:col>14</xdr:col>
                    <xdr:colOff>0</xdr:colOff>
                    <xdr:row>93</xdr:row>
                    <xdr:rowOff>0</xdr:rowOff>
                  </from>
                  <to>
                    <xdr:col>15</xdr:col>
                    <xdr:colOff>0</xdr:colOff>
                    <xdr:row>94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19" name="Check Box 18">
              <controlPr defaultSize="0" autoFill="0" autoLine="0" autoPict="0">
                <anchor moveWithCells="1">
                  <from>
                    <xdr:col>14</xdr:col>
                    <xdr:colOff>0</xdr:colOff>
                    <xdr:row>95</xdr:row>
                    <xdr:rowOff>0</xdr:rowOff>
                  </from>
                  <to>
                    <xdr:col>15</xdr:col>
                    <xdr:colOff>0</xdr:colOff>
                    <xdr:row>96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20" name="Check Box 19">
              <controlPr defaultSize="0" autoFill="0" autoLine="0" autoPict="0">
                <anchor moveWithCells="1">
                  <from>
                    <xdr:col>14</xdr:col>
                    <xdr:colOff>0</xdr:colOff>
                    <xdr:row>97</xdr:row>
                    <xdr:rowOff>0</xdr:rowOff>
                  </from>
                  <to>
                    <xdr:col>15</xdr:col>
                    <xdr:colOff>0</xdr:colOff>
                    <xdr:row>98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2" r:id="rId21" name="Button 32">
              <controlPr defaultSize="0" print="0" autoFill="0" autoPict="0" macro="[0]!RAZ_Onglet">
                <anchor moveWithCells="1" sizeWithCells="1">
                  <from>
                    <xdr:col>14</xdr:col>
                    <xdr:colOff>28575</xdr:colOff>
                    <xdr:row>1</xdr:row>
                    <xdr:rowOff>57150</xdr:rowOff>
                  </from>
                  <to>
                    <xdr:col>19</xdr:col>
                    <xdr:colOff>295275</xdr:colOff>
                    <xdr:row>1</xdr:row>
                    <xdr:rowOff>419100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Liste!$B$3:$B$4</xm:f>
          </x14:formula1>
          <xm:sqref>O84 O62:Q62 O36:Q36 O50:Q50 O28:Q28 O30:Q30 O26 O64:Q64 O66:Q68 O23:T24 O32:Q32 O34:Q34 O16:Q18 O100:Q102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tabColor theme="4" tint="0.59999389629810485"/>
  </sheetPr>
  <dimension ref="A1:U103"/>
  <sheetViews>
    <sheetView showGridLines="0" zoomScale="85" zoomScaleNormal="85" workbookViewId="0">
      <pane ySplit="2" topLeftCell="A3" activePane="bottomLeft" state="frozen"/>
      <selection pane="bottomLeft"/>
    </sheetView>
  </sheetViews>
  <sheetFormatPr baseColWidth="10" defaultColWidth="10.85546875" defaultRowHeight="15" x14ac:dyDescent="0.25"/>
  <cols>
    <col min="1" max="1" width="3.5703125" style="20" customWidth="1"/>
    <col min="2" max="2" width="4" style="20" customWidth="1"/>
    <col min="3" max="3" width="2.5703125" style="20" customWidth="1"/>
    <col min="4" max="4" width="32.5703125" style="20" customWidth="1"/>
    <col min="5" max="10" width="5.140625" style="20" customWidth="1"/>
    <col min="11" max="11" width="49.85546875" style="20" customWidth="1"/>
    <col min="12" max="12" width="24.42578125" style="20" customWidth="1"/>
    <col min="13" max="18" width="6.28515625" style="20" customWidth="1"/>
    <col min="19" max="19" width="10.85546875" style="20"/>
    <col min="20" max="20" width="19" style="20" bestFit="1" customWidth="1"/>
    <col min="21" max="16384" width="10.85546875" style="20"/>
  </cols>
  <sheetData>
    <row r="1" spans="1:20" x14ac:dyDescent="0.25">
      <c r="A1" s="220"/>
      <c r="I1" s="50"/>
    </row>
    <row r="2" spans="1:20" s="147" customFormat="1" ht="42" customHeight="1" x14ac:dyDescent="0.25">
      <c r="B2" s="145" t="s">
        <v>5</v>
      </c>
    </row>
    <row r="3" spans="1:20" ht="8.25" customHeight="1" x14ac:dyDescent="0.25"/>
    <row r="4" spans="1:20" x14ac:dyDescent="0.25">
      <c r="B4" s="21" t="s">
        <v>0</v>
      </c>
      <c r="C4" s="5" t="s">
        <v>56</v>
      </c>
    </row>
    <row r="5" spans="1:20" ht="6" customHeight="1" x14ac:dyDescent="0.25">
      <c r="B5" s="21"/>
      <c r="C5" s="22"/>
      <c r="M5" s="23"/>
      <c r="N5" s="23"/>
      <c r="O5" s="23"/>
      <c r="P5" s="23"/>
      <c r="Q5" s="23"/>
      <c r="R5" s="23"/>
    </row>
    <row r="6" spans="1:20" x14ac:dyDescent="0.25">
      <c r="B6" s="21"/>
      <c r="C6" s="21" t="s">
        <v>0</v>
      </c>
      <c r="D6" s="30" t="s">
        <v>233</v>
      </c>
      <c r="M6" s="302"/>
      <c r="N6" s="303"/>
      <c r="O6" s="303"/>
      <c r="P6" s="303"/>
      <c r="Q6" s="303"/>
      <c r="R6" s="304"/>
    </row>
    <row r="7" spans="1:20" ht="7.5" customHeight="1" x14ac:dyDescent="0.25"/>
    <row r="8" spans="1:20" x14ac:dyDescent="0.25">
      <c r="C8" s="21" t="s">
        <v>0</v>
      </c>
      <c r="D8" s="30" t="s">
        <v>90</v>
      </c>
      <c r="M8" s="305"/>
      <c r="N8" s="306"/>
      <c r="O8" s="306"/>
      <c r="P8" s="306"/>
      <c r="Q8" s="306"/>
      <c r="R8" s="307"/>
    </row>
    <row r="9" spans="1:20" ht="7.5" customHeight="1" thickBot="1" x14ac:dyDescent="0.3"/>
    <row r="10" spans="1:20" ht="16.5" thickBot="1" x14ac:dyDescent="0.35">
      <c r="M10" s="100" t="str">
        <f>IF(AND(0&lt;=$T$10,$T$10&lt;=0.5),"a","")</f>
        <v>a</v>
      </c>
      <c r="N10" s="99" t="str">
        <f>IF(AND(0.5&lt;$T$10,$T$10&lt;=1),"a","")</f>
        <v/>
      </c>
      <c r="O10" s="96" t="str">
        <f>IF(AND(1&lt;$T$10,$T$10&lt;=1.5),"a","")</f>
        <v/>
      </c>
      <c r="P10" s="98" t="str">
        <f>IF(AND(1.5&lt;$T$10,$T$10&lt;=2),"a","")</f>
        <v/>
      </c>
      <c r="Q10" s="97" t="str">
        <f>IF(AND(2&lt;$T$10,$T$10&lt;=2.5),"a","")</f>
        <v/>
      </c>
      <c r="R10" s="101" t="str">
        <f>IF(AND(2.5&lt;$T$10,$T$10&lt;=3),"a","")</f>
        <v/>
      </c>
      <c r="T10" s="102">
        <f>IF(M6="Oui",1.5,0)+IF(M8="Non",1.5,0)</f>
        <v>0</v>
      </c>
    </row>
    <row r="11" spans="1:20" ht="3" customHeight="1" x14ac:dyDescent="0.25">
      <c r="M11" s="94"/>
      <c r="N11" s="94"/>
      <c r="O11" s="94"/>
      <c r="P11" s="94"/>
      <c r="Q11" s="94"/>
      <c r="R11" s="94"/>
    </row>
    <row r="12" spans="1:20" x14ac:dyDescent="0.25">
      <c r="B12" s="21" t="s">
        <v>0</v>
      </c>
      <c r="C12" s="5" t="s">
        <v>57</v>
      </c>
    </row>
    <row r="13" spans="1:20" ht="7.5" customHeight="1" x14ac:dyDescent="0.25"/>
    <row r="14" spans="1:20" x14ac:dyDescent="0.25">
      <c r="C14" s="21" t="s">
        <v>0</v>
      </c>
      <c r="D14" s="50" t="s">
        <v>91</v>
      </c>
      <c r="M14" s="296"/>
      <c r="N14" s="297"/>
      <c r="O14" s="297"/>
      <c r="P14" s="297"/>
      <c r="Q14" s="297"/>
      <c r="R14" s="298"/>
      <c r="T14" s="50"/>
    </row>
    <row r="15" spans="1:20" ht="7.5" customHeight="1" x14ac:dyDescent="0.25">
      <c r="C15" s="21"/>
    </row>
    <row r="16" spans="1:20" x14ac:dyDescent="0.25">
      <c r="C16" s="21" t="s">
        <v>0</v>
      </c>
      <c r="D16" s="30" t="s">
        <v>92</v>
      </c>
      <c r="M16" s="305"/>
      <c r="N16" s="297"/>
      <c r="O16" s="297"/>
      <c r="P16" s="297"/>
      <c r="Q16" s="297"/>
      <c r="R16" s="298"/>
    </row>
    <row r="17" spans="2:21" ht="7.5" customHeight="1" x14ac:dyDescent="0.25">
      <c r="C17" s="21"/>
      <c r="D17" s="30"/>
      <c r="M17" s="94"/>
      <c r="N17" s="94"/>
      <c r="O17" s="94"/>
      <c r="P17" s="94"/>
      <c r="Q17" s="94"/>
      <c r="R17" s="94"/>
    </row>
    <row r="18" spans="2:21" x14ac:dyDescent="0.25">
      <c r="C18" s="21" t="s">
        <v>0</v>
      </c>
      <c r="D18" s="30" t="s">
        <v>223</v>
      </c>
      <c r="M18" s="296"/>
      <c r="N18" s="297"/>
      <c r="O18" s="297"/>
      <c r="P18" s="297"/>
      <c r="Q18" s="297"/>
      <c r="R18" s="298"/>
    </row>
    <row r="19" spans="2:21" ht="6" customHeight="1" x14ac:dyDescent="0.25"/>
    <row r="20" spans="2:21" x14ac:dyDescent="0.25">
      <c r="C20" s="21" t="s">
        <v>0</v>
      </c>
      <c r="D20" s="30" t="s">
        <v>224</v>
      </c>
      <c r="M20" s="296"/>
      <c r="N20" s="297"/>
      <c r="O20" s="297"/>
      <c r="P20" s="297"/>
      <c r="Q20" s="297"/>
      <c r="R20" s="298"/>
    </row>
    <row r="21" spans="2:21" ht="6" customHeight="1" thickBot="1" x14ac:dyDescent="0.3"/>
    <row r="22" spans="2:21" ht="16.5" thickBot="1" x14ac:dyDescent="0.35">
      <c r="M22" s="100" t="str">
        <f>IF(AND(0&lt;=$T$22,$T$22&lt;=0.5),"a","")</f>
        <v>a</v>
      </c>
      <c r="N22" s="99" t="str">
        <f>IF(AND(0.5&lt;$T$22,$T$22&lt;=1),"a","")</f>
        <v/>
      </c>
      <c r="O22" s="96" t="str">
        <f>IF(AND(1&lt;$T$22,$T$22&lt;=1.5),"a","")</f>
        <v/>
      </c>
      <c r="P22" s="98" t="str">
        <f>IF(AND(1.5&lt;$T$22,$T$22&lt;=2),"a","")</f>
        <v/>
      </c>
      <c r="Q22" s="97" t="str">
        <f>IF(AND(2&lt;$T$22,$T$22&lt;=2.5),"a","")</f>
        <v/>
      </c>
      <c r="R22" s="101" t="str">
        <f>IF(AND(2.5&lt;$T$22,$T$22&lt;=3),"a","")</f>
        <v/>
      </c>
      <c r="T22" s="102">
        <f>IF(M14="Oui",1.25,0)+IF(M16="Oui",0.75,0)+IF(M18="Oui",0.5,0)+IF(M20="Oui",0.5,0)</f>
        <v>0</v>
      </c>
    </row>
    <row r="23" spans="2:21" ht="6" customHeight="1" x14ac:dyDescent="0.25"/>
    <row r="24" spans="2:21" x14ac:dyDescent="0.25">
      <c r="B24" s="21" t="s">
        <v>0</v>
      </c>
      <c r="C24" s="5" t="s">
        <v>6</v>
      </c>
      <c r="S24" s="24"/>
    </row>
    <row r="25" spans="2:21" ht="7.9" customHeight="1" x14ac:dyDescent="0.25">
      <c r="B25" s="21"/>
      <c r="C25" s="22"/>
      <c r="S25" s="24"/>
    </row>
    <row r="26" spans="2:21" x14ac:dyDescent="0.25">
      <c r="B26" s="21"/>
      <c r="C26" s="21" t="s">
        <v>0</v>
      </c>
      <c r="D26" s="30" t="s">
        <v>225</v>
      </c>
      <c r="M26" s="299"/>
      <c r="N26" s="300"/>
      <c r="O26" s="300"/>
      <c r="P26" s="300"/>
      <c r="Q26" s="300"/>
      <c r="R26" s="301"/>
      <c r="T26" s="30"/>
      <c r="U26" s="50"/>
    </row>
    <row r="27" spans="2:21" ht="6" customHeight="1" thickBot="1" x14ac:dyDescent="0.3">
      <c r="B27" s="21"/>
      <c r="C27" s="21"/>
      <c r="M27" s="23"/>
      <c r="N27" s="23"/>
      <c r="O27" s="23"/>
      <c r="P27" s="23"/>
      <c r="Q27" s="23"/>
      <c r="R27" s="23"/>
    </row>
    <row r="28" spans="2:21" ht="16.5" thickBot="1" x14ac:dyDescent="0.35">
      <c r="C28" s="25"/>
      <c r="M28" s="100" t="str">
        <f>IF(AND(0&lt;=$T$28,$T$28&lt;=0.5),"a","")</f>
        <v>a</v>
      </c>
      <c r="N28" s="99" t="str">
        <f>IF(AND(0.5&lt;$T$28,$T$28&lt;=1),"a","")</f>
        <v/>
      </c>
      <c r="O28" s="96" t="str">
        <f>IF(AND(1&lt;$T$28,$T$28&lt;=1.5),"a","")</f>
        <v/>
      </c>
      <c r="P28" s="98" t="str">
        <f>IF(AND(1.5&lt;$T$28,$T$28&lt;=2),"a","")</f>
        <v/>
      </c>
      <c r="Q28" s="97" t="str">
        <f>IF(AND(2&lt;$T$28,$T$28&lt;=2.5),"a","")</f>
        <v/>
      </c>
      <c r="R28" s="101" t="str">
        <f>IF(AND(2.5&lt;$T$28,$T$28&lt;=3),"a","")</f>
        <v/>
      </c>
      <c r="T28" s="102">
        <f>IF(M26="",0,IF(M26&lt;=1/24/6,3,IF(M26&lt;=1/24/3,2.5,IF(M26&lt;=1/24/2,2,IF(M26&lt;=2/24/3,1.5,IF(M26&lt;=5/24/6/10*11.1,1,0.5))))))</f>
        <v>0</v>
      </c>
    </row>
    <row r="29" spans="2:21" ht="3.75" customHeight="1" x14ac:dyDescent="0.25">
      <c r="B29" s="21"/>
      <c r="C29" s="22"/>
    </row>
    <row r="30" spans="2:21" x14ac:dyDescent="0.25">
      <c r="B30" s="21" t="s">
        <v>0</v>
      </c>
      <c r="C30" s="5" t="s">
        <v>7</v>
      </c>
    </row>
    <row r="31" spans="2:21" ht="7.5" customHeight="1" x14ac:dyDescent="0.25">
      <c r="B31" s="21"/>
      <c r="M31" s="23"/>
      <c r="N31" s="23"/>
      <c r="O31" s="23"/>
      <c r="P31" s="23"/>
      <c r="Q31" s="23"/>
      <c r="R31" s="23"/>
    </row>
    <row r="32" spans="2:21" x14ac:dyDescent="0.25">
      <c r="B32" s="21"/>
      <c r="C32" s="21" t="s">
        <v>0</v>
      </c>
      <c r="D32" s="30" t="s">
        <v>226</v>
      </c>
      <c r="M32" s="302"/>
      <c r="N32" s="303"/>
      <c r="O32" s="303"/>
      <c r="P32" s="303"/>
      <c r="Q32" s="303"/>
      <c r="R32" s="304"/>
    </row>
    <row r="33" spans="2:20" ht="7.5" customHeight="1" x14ac:dyDescent="0.25">
      <c r="B33" s="21"/>
    </row>
    <row r="34" spans="2:20" x14ac:dyDescent="0.25">
      <c r="B34" s="21"/>
      <c r="C34" s="21" t="s">
        <v>0</v>
      </c>
      <c r="D34" s="30" t="s">
        <v>234</v>
      </c>
      <c r="M34" s="302"/>
      <c r="N34" s="303"/>
      <c r="O34" s="303"/>
      <c r="P34" s="303"/>
      <c r="Q34" s="303"/>
      <c r="R34" s="304"/>
      <c r="S34" s="30"/>
      <c r="T34" s="50"/>
    </row>
    <row r="35" spans="2:20" ht="6.75" customHeight="1" x14ac:dyDescent="0.25">
      <c r="B35" s="21"/>
      <c r="C35" s="21"/>
      <c r="D35" s="30"/>
      <c r="M35" s="216"/>
      <c r="N35" s="216"/>
      <c r="O35" s="216"/>
      <c r="P35" s="216"/>
      <c r="Q35" s="216"/>
      <c r="R35" s="216"/>
      <c r="S35" s="30"/>
      <c r="T35" s="50"/>
    </row>
    <row r="36" spans="2:20" x14ac:dyDescent="0.25">
      <c r="B36" s="21"/>
      <c r="C36" s="21" t="s">
        <v>0</v>
      </c>
      <c r="D36" s="30" t="s">
        <v>235</v>
      </c>
      <c r="M36" s="302"/>
      <c r="N36" s="303"/>
      <c r="O36" s="303"/>
      <c r="P36" s="303"/>
      <c r="Q36" s="303"/>
      <c r="R36" s="304"/>
      <c r="S36" s="30"/>
      <c r="T36" s="50"/>
    </row>
    <row r="37" spans="2:20" ht="15.75" thickBot="1" x14ac:dyDescent="0.3">
      <c r="M37" s="157"/>
      <c r="N37" s="157"/>
      <c r="O37" s="157"/>
      <c r="P37" s="157"/>
      <c r="Q37" s="157"/>
      <c r="R37" s="157"/>
    </row>
    <row r="38" spans="2:20" ht="16.5" thickBot="1" x14ac:dyDescent="0.35">
      <c r="C38" s="25"/>
      <c r="M38" s="100" t="str">
        <f>IF(AND(0&lt;=$T$38,$T$38&lt;=0.5),"a","")</f>
        <v>a</v>
      </c>
      <c r="N38" s="99" t="str">
        <f>IF(AND(0.5&lt;$T$38,$T$38&lt;=1),"a","")</f>
        <v/>
      </c>
      <c r="O38" s="96" t="str">
        <f>IF(AND(1&lt;$T$38,$T$38&lt;=1.5),"a","")</f>
        <v/>
      </c>
      <c r="P38" s="98" t="str">
        <f>IF(AND(1.5&lt;$T$38,$T$38&lt;=2),"a","")</f>
        <v/>
      </c>
      <c r="Q38" s="97" t="str">
        <f>IF(AND(2&lt;$T$38,$T$38&lt;=2.5),"a","")</f>
        <v/>
      </c>
      <c r="R38" s="101" t="str">
        <f>IF(AND(2.5&lt;$T$38,$T$38&lt;=3),"a","")</f>
        <v/>
      </c>
      <c r="T38" s="146">
        <f>IF(M32="",0,IF(M32="Oui",1+IF(M34="Oui",1.5+IF(M36="Oui",0.5,IF(M36="Non",-0.5,0)),IF(M34="Non",-0.5,0)),1.5))</f>
        <v>0</v>
      </c>
    </row>
    <row r="39" spans="2:20" ht="5.25" customHeight="1" x14ac:dyDescent="0.25"/>
    <row r="40" spans="2:20" x14ac:dyDescent="0.25">
      <c r="B40" s="21" t="s">
        <v>0</v>
      </c>
      <c r="C40" s="5" t="s">
        <v>54</v>
      </c>
    </row>
    <row r="41" spans="2:20" ht="6" customHeight="1" x14ac:dyDescent="0.25"/>
    <row r="42" spans="2:20" x14ac:dyDescent="0.25">
      <c r="C42" s="21" t="s">
        <v>0</v>
      </c>
      <c r="D42" s="30" t="s">
        <v>236</v>
      </c>
      <c r="M42" s="293"/>
      <c r="N42" s="294"/>
      <c r="O42" s="294"/>
      <c r="P42" s="294"/>
      <c r="Q42" s="294"/>
      <c r="R42" s="295"/>
    </row>
    <row r="43" spans="2:20" ht="7.5" customHeight="1" x14ac:dyDescent="0.25"/>
    <row r="44" spans="2:20" x14ac:dyDescent="0.25">
      <c r="C44" s="21" t="s">
        <v>0</v>
      </c>
      <c r="D44" s="30" t="s">
        <v>237</v>
      </c>
      <c r="M44" s="293"/>
      <c r="N44" s="294"/>
      <c r="O44" s="294"/>
      <c r="P44" s="294"/>
      <c r="Q44" s="294"/>
      <c r="R44" s="295"/>
    </row>
    <row r="45" spans="2:20" ht="15.75" thickBot="1" x14ac:dyDescent="0.3">
      <c r="T45" s="102"/>
    </row>
    <row r="46" spans="2:20" ht="16.5" thickBot="1" x14ac:dyDescent="0.35">
      <c r="C46" s="25"/>
      <c r="M46" s="100" t="str">
        <f>IF(AND(0&lt;=$T$46,$T$46&lt;=0.5),"a","")</f>
        <v>a</v>
      </c>
      <c r="N46" s="99" t="str">
        <f>IF(AND(0.5&lt;$T$46,$T$46&lt;=1),"a","")</f>
        <v/>
      </c>
      <c r="O46" s="96" t="str">
        <f>IF(AND(1&lt;$T$46,$T$46&lt;=1.5),"a","")</f>
        <v/>
      </c>
      <c r="P46" s="98" t="str">
        <f>IF(AND(1.5&lt;$T$46,$T$46&lt;=2),"a","")</f>
        <v/>
      </c>
      <c r="Q46" s="97" t="str">
        <f>IF(AND(2&lt;$T$46,$T$46&lt;=2.5),"a","")</f>
        <v/>
      </c>
      <c r="R46" s="101" t="str">
        <f>IF(AND(2.5&lt;$T$46,$T$46&lt;=3),"a","")</f>
        <v/>
      </c>
      <c r="T46" s="102">
        <f>IF(M42&gt;0.5,2,M42*4)+IF(M44&gt;0.5,1,M44*2)</f>
        <v>0</v>
      </c>
    </row>
    <row r="47" spans="2:20" ht="8.25" customHeight="1" x14ac:dyDescent="0.25"/>
    <row r="48" spans="2:20" x14ac:dyDescent="0.25">
      <c r="B48" s="21" t="s">
        <v>0</v>
      </c>
      <c r="C48" s="5" t="s">
        <v>10</v>
      </c>
    </row>
    <row r="49" spans="2:20" ht="6" customHeight="1" x14ac:dyDescent="0.25"/>
    <row r="50" spans="2:20" x14ac:dyDescent="0.25">
      <c r="C50" s="21" t="s">
        <v>0</v>
      </c>
      <c r="D50" s="30" t="s">
        <v>238</v>
      </c>
      <c r="M50" s="308"/>
      <c r="N50" s="294"/>
      <c r="O50" s="294"/>
      <c r="P50" s="294"/>
      <c r="Q50" s="294"/>
      <c r="R50" s="295"/>
      <c r="T50" s="50"/>
    </row>
    <row r="51" spans="2:20" ht="7.5" customHeight="1" thickBot="1" x14ac:dyDescent="0.3"/>
    <row r="52" spans="2:20" ht="16.5" thickBot="1" x14ac:dyDescent="0.35">
      <c r="M52" s="100" t="str">
        <f>IF(AND(0&lt;=$T$52,$T$52&lt;=0.5),"a","")</f>
        <v>a</v>
      </c>
      <c r="N52" s="99" t="str">
        <f>IF(AND(0.5&lt;$T$52,$T$52&lt;=1),"a","")</f>
        <v/>
      </c>
      <c r="O52" s="96" t="str">
        <f>IF(AND(1&lt;$T$52,$T$52&lt;=1.5),"a","")</f>
        <v/>
      </c>
      <c r="P52" s="98" t="str">
        <f>IF(AND(1.5&lt;$T$52,$T$52&lt;=2),"a","")</f>
        <v/>
      </c>
      <c r="Q52" s="97" t="str">
        <f>IF(AND(2&lt;$T$52,$T$52&lt;=2.5),"a","")</f>
        <v/>
      </c>
      <c r="R52" s="101" t="str">
        <f>IF(AND(2.5&lt;$T$52,$T$52&lt;=3),"a","")</f>
        <v/>
      </c>
      <c r="T52" s="129">
        <f>IF(M50="Faible",3,IF(M50="Moyen",2,IF(M50="Fort",1,0)))</f>
        <v>0</v>
      </c>
    </row>
    <row r="53" spans="2:20" ht="7.5" customHeight="1" x14ac:dyDescent="0.25"/>
    <row r="54" spans="2:20" x14ac:dyDescent="0.25">
      <c r="C54" s="5" t="s">
        <v>55</v>
      </c>
    </row>
    <row r="55" spans="2:20" x14ac:dyDescent="0.25">
      <c r="C55" s="21" t="s">
        <v>0</v>
      </c>
      <c r="D55" s="30" t="s">
        <v>239</v>
      </c>
      <c r="M55" s="293"/>
      <c r="N55" s="294"/>
      <c r="O55" s="294"/>
      <c r="P55" s="294"/>
      <c r="Q55" s="294"/>
      <c r="R55" s="295"/>
      <c r="T55" s="50"/>
    </row>
    <row r="56" spans="2:20" ht="15.75" thickBot="1" x14ac:dyDescent="0.3"/>
    <row r="57" spans="2:20" ht="16.5" thickBot="1" x14ac:dyDescent="0.35">
      <c r="C57" s="25"/>
      <c r="D57" s="30"/>
      <c r="M57" s="100" t="str">
        <f>IF(AND(0&lt;=$T$57,$T$57&lt;=0.5),"a","")</f>
        <v>a</v>
      </c>
      <c r="N57" s="99" t="str">
        <f>IF(AND(0.5&lt;$T$57,$T$57&lt;=1),"a","")</f>
        <v/>
      </c>
      <c r="O57" s="96" t="str">
        <f>IF(AND(1&lt;$T$57,$T$57&lt;=1.5),"a","")</f>
        <v/>
      </c>
      <c r="P57" s="98" t="str">
        <f>IF(AND(1.5&lt;$T$57,$T$57&lt;=2),"a","")</f>
        <v/>
      </c>
      <c r="Q57" s="97" t="str">
        <f>IF(AND(2&lt;$T$57,$T$57&lt;=2.5),"a","")</f>
        <v/>
      </c>
      <c r="R57" s="101" t="str">
        <f>IF(AND(2.5&lt;$T$57,$T$57&lt;=3),"a","")</f>
        <v/>
      </c>
      <c r="T57" s="102">
        <f>IF(M55="Faible",3,IF(M55="Moyen",2,IF(M55="Fort",1,0)))</f>
        <v>0</v>
      </c>
    </row>
    <row r="59" spans="2:20" ht="15.75" thickBot="1" x14ac:dyDescent="0.3"/>
    <row r="60" spans="2:20" ht="18.75" x14ac:dyDescent="0.3">
      <c r="C60" s="95" t="s">
        <v>45</v>
      </c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4"/>
    </row>
    <row r="61" spans="2:20" ht="18.75" x14ac:dyDescent="0.3">
      <c r="B61" s="51"/>
      <c r="C61" s="105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106"/>
    </row>
    <row r="62" spans="2:20" ht="4.5" customHeight="1" x14ac:dyDescent="0.25">
      <c r="C62" s="68"/>
      <c r="D62" s="53"/>
      <c r="E62" s="53"/>
      <c r="F62" s="53"/>
      <c r="G62" s="53"/>
      <c r="H62" s="53"/>
      <c r="I62" s="53"/>
      <c r="J62" s="53"/>
      <c r="K62" s="53"/>
      <c r="L62" s="53"/>
      <c r="M62" s="54"/>
      <c r="N62" s="54"/>
      <c r="O62" s="54"/>
      <c r="P62" s="54"/>
      <c r="Q62" s="54"/>
      <c r="R62" s="54"/>
      <c r="S62" s="73"/>
    </row>
    <row r="63" spans="2:20" x14ac:dyDescent="0.25">
      <c r="C63" s="68"/>
      <c r="D63" s="90" t="s">
        <v>47</v>
      </c>
      <c r="E63" s="53"/>
      <c r="F63" s="53"/>
      <c r="G63" s="53"/>
      <c r="H63" s="53"/>
      <c r="I63" s="53"/>
      <c r="J63" s="53"/>
      <c r="K63" s="53"/>
      <c r="L63" s="53"/>
      <c r="M63" s="54"/>
      <c r="N63" s="54"/>
      <c r="O63" s="54"/>
      <c r="P63" s="54"/>
      <c r="Q63" s="54"/>
      <c r="R63" s="54"/>
      <c r="S63" s="73"/>
    </row>
    <row r="64" spans="2:20" ht="15.75" thickBot="1" x14ac:dyDescent="0.3">
      <c r="C64" s="68"/>
      <c r="D64" s="52"/>
      <c r="E64" s="53"/>
      <c r="F64" s="53"/>
      <c r="G64" s="53"/>
      <c r="H64" s="53"/>
      <c r="I64" s="53"/>
      <c r="J64" s="53"/>
      <c r="K64" s="53"/>
      <c r="L64" s="53"/>
      <c r="M64" s="54"/>
      <c r="N64" s="54"/>
      <c r="O64" s="54"/>
      <c r="P64" s="54"/>
      <c r="Q64" s="54"/>
      <c r="R64" s="54"/>
      <c r="S64" s="73"/>
    </row>
    <row r="65" spans="3:19" ht="16.5" thickBot="1" x14ac:dyDescent="0.35">
      <c r="C65" s="68"/>
      <c r="D65" s="107" t="s">
        <v>48</v>
      </c>
      <c r="E65" s="100" t="str">
        <f>'Analyse du donneur d''ordre'!O85</f>
        <v>a</v>
      </c>
      <c r="F65" s="99" t="str">
        <f>'Analyse du donneur d''ordre'!P85</f>
        <v/>
      </c>
      <c r="G65" s="96" t="str">
        <f>'Analyse du donneur d''ordre'!Q85</f>
        <v/>
      </c>
      <c r="H65" s="98" t="str">
        <f>'Analyse du donneur d''ordre'!R85</f>
        <v/>
      </c>
      <c r="I65" s="97" t="str">
        <f>'Analyse du donneur d''ordre'!S85</f>
        <v/>
      </c>
      <c r="J65" s="101" t="str">
        <f>'Analyse du donneur d''ordre'!T85</f>
        <v/>
      </c>
      <c r="K65" s="53"/>
      <c r="L65" s="107" t="s">
        <v>49</v>
      </c>
      <c r="M65" s="100" t="str">
        <f>'Analyse du prestataire'!O111</f>
        <v>a</v>
      </c>
      <c r="N65" s="99" t="str">
        <f>'Analyse du prestataire'!P111</f>
        <v/>
      </c>
      <c r="O65" s="96" t="str">
        <f>'Analyse du prestataire'!Q111</f>
        <v/>
      </c>
      <c r="P65" s="98" t="str">
        <f>'Analyse du prestataire'!R111</f>
        <v/>
      </c>
      <c r="Q65" s="97" t="str">
        <f>'Analyse du prestataire'!S111</f>
        <v/>
      </c>
      <c r="R65" s="101" t="str">
        <f>'Analyse du prestataire'!T111</f>
        <v/>
      </c>
      <c r="S65" s="73"/>
    </row>
    <row r="66" spans="3:19" ht="7.5" customHeight="1" thickBot="1" x14ac:dyDescent="0.3">
      <c r="C66" s="68"/>
      <c r="D66" s="53"/>
      <c r="E66" s="53"/>
      <c r="F66" s="53"/>
      <c r="G66" s="53"/>
      <c r="H66" s="53"/>
      <c r="I66" s="53"/>
      <c r="J66" s="53"/>
      <c r="K66" s="53"/>
      <c r="L66" s="53"/>
      <c r="M66" s="54"/>
      <c r="N66" s="54"/>
      <c r="O66" s="54"/>
      <c r="P66" s="54"/>
      <c r="Q66" s="54"/>
      <c r="R66" s="54"/>
      <c r="S66" s="73"/>
    </row>
    <row r="67" spans="3:19" ht="5.25" customHeight="1" x14ac:dyDescent="0.25">
      <c r="C67" s="69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1"/>
    </row>
    <row r="68" spans="3:19" x14ac:dyDescent="0.25">
      <c r="C68" s="72"/>
      <c r="D68" s="90" t="s">
        <v>50</v>
      </c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73"/>
    </row>
    <row r="69" spans="3:19" ht="15.75" thickBot="1" x14ac:dyDescent="0.3">
      <c r="C69" s="72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73"/>
    </row>
    <row r="70" spans="3:19" ht="16.5" thickBot="1" x14ac:dyDescent="0.35">
      <c r="C70" s="72"/>
      <c r="D70" s="108" t="s">
        <v>56</v>
      </c>
      <c r="E70" s="100" t="str">
        <f>IF(AND(0&lt;=$T$10,$T$10&lt;=0.5),"a","")</f>
        <v>a</v>
      </c>
      <c r="F70" s="99" t="str">
        <f>IF(AND(0.5&lt;$T$10,$T$10&lt;=1),"a","")</f>
        <v/>
      </c>
      <c r="G70" s="96" t="str">
        <f>IF(AND(1&lt;$T$10,$T$10&lt;=1.5),"a","")</f>
        <v/>
      </c>
      <c r="H70" s="98" t="str">
        <f>IF(AND(1.5&lt;$T$10,$T$10&lt;=2),"a","")</f>
        <v/>
      </c>
      <c r="I70" s="97" t="str">
        <f>IF(AND(2&lt;$T$10,$T$10&lt;=2.5),"a","")</f>
        <v/>
      </c>
      <c r="J70" s="101" t="str">
        <f>IF(AND(2.5&lt;$T$10,$T$10&lt;=3),"a","")</f>
        <v/>
      </c>
      <c r="K70" s="120">
        <f>T10</f>
        <v>0</v>
      </c>
      <c r="L70" s="54"/>
      <c r="M70" s="54"/>
      <c r="N70" s="54"/>
      <c r="O70" s="54"/>
      <c r="P70" s="54"/>
      <c r="Q70" s="54"/>
      <c r="R70" s="54"/>
      <c r="S70" s="73"/>
    </row>
    <row r="71" spans="3:19" ht="16.5" thickBot="1" x14ac:dyDescent="0.35">
      <c r="C71" s="72"/>
      <c r="D71" s="109" t="s">
        <v>58</v>
      </c>
      <c r="E71" s="100" t="str">
        <f>IF(AND(0&lt;=$T$22,$T$22&lt;=0.5),"a","")</f>
        <v>a</v>
      </c>
      <c r="F71" s="99" t="str">
        <f>IF(AND(0.5&lt;$T$22,$T$22&lt;=1),"a","")</f>
        <v/>
      </c>
      <c r="G71" s="96" t="str">
        <f>IF(AND(1&lt;$T$22,$T$22&lt;=1.5),"a","")</f>
        <v/>
      </c>
      <c r="H71" s="98" t="str">
        <f>IF(AND(1.5&lt;$T$22,$T$22&lt;=2),"a","")</f>
        <v/>
      </c>
      <c r="I71" s="97" t="str">
        <f>IF(AND(2&lt;$T$22,$T$22&lt;=2.5),"a","")</f>
        <v/>
      </c>
      <c r="J71" s="101" t="str">
        <f>IF(AND(2.5&lt;$T$22,$T$22&lt;=3),"a","")</f>
        <v/>
      </c>
      <c r="K71" s="120">
        <f>T22</f>
        <v>0</v>
      </c>
      <c r="L71" s="54"/>
      <c r="M71" s="54"/>
      <c r="N71" s="54"/>
      <c r="O71" s="54"/>
      <c r="P71" s="54"/>
      <c r="Q71" s="54"/>
      <c r="R71" s="54"/>
      <c r="S71" s="73"/>
    </row>
    <row r="72" spans="3:19" ht="16.5" thickBot="1" x14ac:dyDescent="0.35">
      <c r="C72" s="72"/>
      <c r="D72" s="110" t="s">
        <v>6</v>
      </c>
      <c r="E72" s="100" t="str">
        <f>IF(AND(0&lt;=$T$28,$T$28&lt;=0.5),"a","")</f>
        <v>a</v>
      </c>
      <c r="F72" s="99" t="str">
        <f>IF(AND(0.5&lt;$T$28,$T$28&lt;=1),"a","")</f>
        <v/>
      </c>
      <c r="G72" s="96" t="str">
        <f>IF(AND(1&lt;$T$28,$T$28&lt;=1.5),"a","")</f>
        <v/>
      </c>
      <c r="H72" s="98" t="str">
        <f>IF(AND(1.5&lt;$T$28,$T$28&lt;=2),"a","")</f>
        <v/>
      </c>
      <c r="I72" s="97" t="str">
        <f>IF(AND(2&lt;$T$28,$T$28&lt;=2.5),"a","")</f>
        <v/>
      </c>
      <c r="J72" s="101" t="str">
        <f>IF(AND(2.5&lt;$T$28,$T$28&lt;=3),"a","")</f>
        <v/>
      </c>
      <c r="K72" s="120">
        <f>T28</f>
        <v>0</v>
      </c>
      <c r="L72" s="56" t="s">
        <v>46</v>
      </c>
      <c r="M72" s="114" t="str">
        <f>IF(AND(0&lt;=$S$72,$S$72&lt;=0.5),"a","")</f>
        <v>a</v>
      </c>
      <c r="N72" s="115" t="str">
        <f>IF(AND(0.5&lt;$S$72,$S$72&lt;=1),"a","")</f>
        <v/>
      </c>
      <c r="O72" s="116" t="str">
        <f>IF(AND(1&lt;$S$72,$S$72&lt;=1.5),"a","")</f>
        <v/>
      </c>
      <c r="P72" s="117" t="str">
        <f>IF(AND(1.5&lt;$S$72,$S$72&lt;=2),"a","")</f>
        <v/>
      </c>
      <c r="Q72" s="118" t="str">
        <f>IF(AND(2&lt;$S$72,$S$72&lt;=2.5),"a","")</f>
        <v/>
      </c>
      <c r="R72" s="119" t="str">
        <f>IF(AND(2.5&lt;$S$72,$S$72&lt;=3),"a","")</f>
        <v/>
      </c>
      <c r="S72" s="104">
        <f>(T10+2*T22+2*T28+2*T38+T46+T52+T57)/10</f>
        <v>0</v>
      </c>
    </row>
    <row r="73" spans="3:19" ht="16.5" thickBot="1" x14ac:dyDescent="0.35">
      <c r="C73" s="72"/>
      <c r="D73" s="109" t="s">
        <v>7</v>
      </c>
      <c r="E73" s="100" t="str">
        <f>IF(AND(0&lt;=$T$38,$T$38&lt;=0.5),"a","")</f>
        <v>a</v>
      </c>
      <c r="F73" s="99" t="str">
        <f>IF(AND(0.5&lt;$T$38,$T$38&lt;=1),"a","")</f>
        <v/>
      </c>
      <c r="G73" s="96" t="str">
        <f>IF(AND(1&lt;$T$38,$T$38&lt;=1.5),"a","")</f>
        <v/>
      </c>
      <c r="H73" s="98" t="str">
        <f>IF(AND(1.5&lt;$T$38,$T$38&lt;=2),"a","")</f>
        <v/>
      </c>
      <c r="I73" s="97" t="str">
        <f>IF(AND(2&lt;$T$38,$T$38&lt;=2.5),"a","")</f>
        <v/>
      </c>
      <c r="J73" s="101" t="str">
        <f>IF(AND(2.5&lt;$T$38,$T$38&lt;=3),"a","")</f>
        <v/>
      </c>
      <c r="K73" s="121">
        <f>T38</f>
        <v>0</v>
      </c>
      <c r="L73" s="54"/>
      <c r="M73" s="113"/>
      <c r="N73" s="113"/>
      <c r="O73" s="113"/>
      <c r="P73" s="113"/>
      <c r="Q73" s="113"/>
      <c r="R73" s="113"/>
      <c r="S73" s="73"/>
    </row>
    <row r="74" spans="3:19" ht="16.5" thickBot="1" x14ac:dyDescent="0.35">
      <c r="C74" s="72"/>
      <c r="D74" s="109" t="s">
        <v>11</v>
      </c>
      <c r="E74" s="100" t="str">
        <f>IF(AND(0&lt;=$T$46,$T$46&lt;=0.5),"a","")</f>
        <v>a</v>
      </c>
      <c r="F74" s="99" t="str">
        <f>IF(AND(0.5&lt;$T$46,$T$46&lt;=1),"a","")</f>
        <v/>
      </c>
      <c r="G74" s="96" t="str">
        <f>IF(AND(1&lt;$T$46,$T$46&lt;=1.5),"a","")</f>
        <v/>
      </c>
      <c r="H74" s="98" t="str">
        <f>IF(AND(1.5&lt;$T$46,$T$46&lt;=2),"a","")</f>
        <v/>
      </c>
      <c r="I74" s="97" t="str">
        <f>IF(AND(2&lt;$T$46,$T$46&lt;=2.5),"a","")</f>
        <v/>
      </c>
      <c r="J74" s="101" t="str">
        <f>IF(AND(2.5&lt;$T$46,$T$46&lt;=3),"a","")</f>
        <v/>
      </c>
      <c r="K74" s="122">
        <f>T46</f>
        <v>0</v>
      </c>
      <c r="L74" s="54"/>
      <c r="M74" s="54"/>
      <c r="N74" s="54"/>
      <c r="O74" s="54"/>
      <c r="P74" s="54"/>
      <c r="Q74" s="54"/>
      <c r="R74" s="54"/>
      <c r="S74" s="73"/>
    </row>
    <row r="75" spans="3:19" ht="16.5" thickBot="1" x14ac:dyDescent="0.35">
      <c r="C75" s="72"/>
      <c r="D75" s="111" t="s">
        <v>9</v>
      </c>
      <c r="E75" s="100" t="str">
        <f>IF(AND(0&lt;=$T$52,$T$52&lt;=0.5),"a","")</f>
        <v>a</v>
      </c>
      <c r="F75" s="99" t="str">
        <f>IF(AND(0.5&lt;$T$52,$T$52&lt;=1),"a","")</f>
        <v/>
      </c>
      <c r="G75" s="96" t="str">
        <f>IF(AND(1&lt;$T$52,$T$52&lt;=1.5),"a","")</f>
        <v/>
      </c>
      <c r="H75" s="98" t="str">
        <f>IF(AND(1.5&lt;$T$52,$T$52&lt;=2),"a","")</f>
        <v/>
      </c>
      <c r="I75" s="97" t="str">
        <f>IF(AND(2&lt;$T$52,$T$52&lt;=2.5),"a","")</f>
        <v/>
      </c>
      <c r="J75" s="101" t="str">
        <f>IF(AND(2.5&lt;$T$52,$T$52&lt;=3),"a","")</f>
        <v/>
      </c>
      <c r="K75" s="122">
        <f>T52</f>
        <v>0</v>
      </c>
      <c r="L75" s="54"/>
      <c r="M75" s="54"/>
      <c r="N75" s="54"/>
      <c r="O75" s="54"/>
      <c r="P75" s="54"/>
      <c r="Q75" s="54"/>
      <c r="R75" s="54"/>
      <c r="S75" s="73"/>
    </row>
    <row r="76" spans="3:19" ht="16.5" thickBot="1" x14ac:dyDescent="0.35">
      <c r="C76" s="72"/>
      <c r="D76" s="112" t="s">
        <v>55</v>
      </c>
      <c r="E76" s="100" t="str">
        <f>IF(AND(0&lt;=$T$57,$T$57&lt;=0.5),"a","")</f>
        <v>a</v>
      </c>
      <c r="F76" s="99" t="str">
        <f>IF(AND(0.5&lt;$T$57,$T$57&lt;=1),"a","")</f>
        <v/>
      </c>
      <c r="G76" s="96" t="str">
        <f>IF(AND(1&lt;$T$57,$T$57&lt;=1.5),"a","")</f>
        <v/>
      </c>
      <c r="H76" s="98" t="str">
        <f>IF(AND(1.5&lt;$T$57,$T$57&lt;=2),"a","")</f>
        <v/>
      </c>
      <c r="I76" s="97" t="str">
        <f>IF(AND(2&lt;$T$57,$T$57&lt;=2.5),"a","")</f>
        <v/>
      </c>
      <c r="J76" s="101" t="str">
        <f>IF(AND(2.5&lt;$T$57,$T$57&lt;=3),"a","")</f>
        <v/>
      </c>
      <c r="K76" s="123">
        <f>T57</f>
        <v>0</v>
      </c>
      <c r="L76" s="54"/>
      <c r="M76" s="54"/>
      <c r="N76" s="54"/>
      <c r="O76" s="54"/>
      <c r="P76" s="54"/>
      <c r="Q76" s="54"/>
      <c r="R76" s="54"/>
      <c r="S76" s="73"/>
    </row>
    <row r="77" spans="3:19" x14ac:dyDescent="0.25">
      <c r="C77" s="72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73"/>
    </row>
    <row r="78" spans="3:19" x14ac:dyDescent="0.25">
      <c r="C78" s="72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4"/>
      <c r="S78" s="73"/>
    </row>
    <row r="79" spans="3:19" x14ac:dyDescent="0.25">
      <c r="C79" s="72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73"/>
    </row>
    <row r="80" spans="3:19" x14ac:dyDescent="0.25">
      <c r="C80" s="72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73"/>
    </row>
    <row r="81" spans="3:19" x14ac:dyDescent="0.25">
      <c r="C81" s="72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73"/>
    </row>
    <row r="82" spans="3:19" x14ac:dyDescent="0.25">
      <c r="C82" s="72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73"/>
    </row>
    <row r="83" spans="3:19" x14ac:dyDescent="0.25">
      <c r="C83" s="72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73"/>
    </row>
    <row r="84" spans="3:19" x14ac:dyDescent="0.25">
      <c r="C84" s="72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73"/>
    </row>
    <row r="85" spans="3:19" x14ac:dyDescent="0.25">
      <c r="C85" s="72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73"/>
    </row>
    <row r="86" spans="3:19" x14ac:dyDescent="0.25">
      <c r="C86" s="72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73"/>
    </row>
    <row r="87" spans="3:19" x14ac:dyDescent="0.25">
      <c r="C87" s="72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73"/>
    </row>
    <row r="88" spans="3:19" x14ac:dyDescent="0.25">
      <c r="C88" s="72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73"/>
    </row>
    <row r="89" spans="3:19" x14ac:dyDescent="0.25">
      <c r="C89" s="72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73"/>
    </row>
    <row r="90" spans="3:19" x14ac:dyDescent="0.25">
      <c r="C90" s="72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73"/>
    </row>
    <row r="91" spans="3:19" x14ac:dyDescent="0.25">
      <c r="C91" s="72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4"/>
      <c r="S91" s="73"/>
    </row>
    <row r="92" spans="3:19" x14ac:dyDescent="0.25">
      <c r="C92" s="72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73"/>
    </row>
    <row r="93" spans="3:19" x14ac:dyDescent="0.25">
      <c r="C93" s="72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4"/>
      <c r="S93" s="73"/>
    </row>
    <row r="94" spans="3:19" x14ac:dyDescent="0.25">
      <c r="C94" s="72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4"/>
      <c r="S94" s="73"/>
    </row>
    <row r="95" spans="3:19" x14ac:dyDescent="0.25">
      <c r="C95" s="72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73"/>
    </row>
    <row r="96" spans="3:19" x14ac:dyDescent="0.25">
      <c r="C96" s="72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4"/>
      <c r="S96" s="73"/>
    </row>
    <row r="97" spans="3:19" ht="15.75" thickBot="1" x14ac:dyDescent="0.3">
      <c r="C97" s="74"/>
      <c r="D97" s="75"/>
      <c r="E97" s="75"/>
      <c r="F97" s="75"/>
      <c r="G97" s="75"/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6"/>
    </row>
    <row r="103" spans="3:19" ht="7.5" customHeight="1" x14ac:dyDescent="0.25"/>
  </sheetData>
  <sheetProtection password="CDBA" sheet="1" objects="1" scenarios="1" selectLockedCells="1"/>
  <mergeCells count="14">
    <mergeCell ref="M6:R6"/>
    <mergeCell ref="M14:R14"/>
    <mergeCell ref="M8:R8"/>
    <mergeCell ref="M16:R16"/>
    <mergeCell ref="M50:R50"/>
    <mergeCell ref="M20:R20"/>
    <mergeCell ref="M36:R36"/>
    <mergeCell ref="M55:R55"/>
    <mergeCell ref="M18:R18"/>
    <mergeCell ref="M26:R26"/>
    <mergeCell ref="M32:R32"/>
    <mergeCell ref="M34:R34"/>
    <mergeCell ref="M42:R42"/>
    <mergeCell ref="M44:R44"/>
  </mergeCells>
  <conditionalFormatting sqref="M17:R17 M11:R11">
    <cfRule type="colorScale" priority="155">
      <colorScale>
        <cfvo type="num" val="0"/>
        <cfvo type="num" val="1.5"/>
        <cfvo type="num" val="3"/>
        <color rgb="FFFF0000"/>
        <color rgb="FFFFC000"/>
        <color rgb="FF00B050"/>
      </colorScale>
    </cfRule>
  </conditionalFormatting>
  <conditionalFormatting sqref="I65">
    <cfRule type="colorScale" priority="1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65">
    <cfRule type="colorScale" priority="1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65">
    <cfRule type="colorScale" priority="1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65">
    <cfRule type="colorScale" priority="1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65">
    <cfRule type="colorScale" priority="1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65">
    <cfRule type="colorScale" priority="1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65">
    <cfRule type="colorScale" priority="1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65">
    <cfRule type="colorScale" priority="1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65">
    <cfRule type="colorScale" priority="1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65">
    <cfRule type="colorScale" priority="1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65">
    <cfRule type="colorScale" priority="8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65">
    <cfRule type="colorScale" priority="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65">
    <cfRule type="colorScale" priority="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65">
    <cfRule type="colorScale" priority="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65:R65">
    <cfRule type="colorScale" priority="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10">
    <cfRule type="colorScale" priority="7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10">
    <cfRule type="colorScale" priority="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10">
    <cfRule type="colorScale" priority="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10"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10">
    <cfRule type="colorScale" priority="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22">
    <cfRule type="colorScale" priority="7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22">
    <cfRule type="colorScale" priority="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22"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22">
    <cfRule type="colorScale" priority="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22"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28">
    <cfRule type="colorScale" priority="6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28">
    <cfRule type="colorScale" priority="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28">
    <cfRule type="colorScale" priority="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28"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28">
    <cfRule type="colorScale" priority="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38">
    <cfRule type="colorScale" priority="6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38">
    <cfRule type="colorScale" priority="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38"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38">
    <cfRule type="colorScale" priority="5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38"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46">
    <cfRule type="colorScale" priority="5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46"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46"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46">
    <cfRule type="colorScale" priority="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46">
    <cfRule type="colorScale" priority="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52">
    <cfRule type="colorScale" priority="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52">
    <cfRule type="colorScale" priority="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52"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52">
    <cfRule type="colorScale" priority="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52"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57">
    <cfRule type="colorScale" priority="4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57"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57"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57"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57"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70">
    <cfRule type="colorScale" priority="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70"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70"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0">
    <cfRule type="colorScale" priority="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70"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71">
    <cfRule type="colorScale" priority="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71"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71"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1"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71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72">
    <cfRule type="colorScale" priority="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72"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72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2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72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73">
    <cfRule type="colorScale" priority="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73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73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3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73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74"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74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74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4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74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75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75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75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5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75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76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76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76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6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76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Q72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72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72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7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7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53" r:id="rId4" name="Button 9">
              <controlPr defaultSize="0" print="0" autoFill="0" autoPict="0" macro="[0]!RAZ_Onglet">
                <anchor moveWithCells="1" sizeWithCells="1">
                  <from>
                    <xdr:col>12</xdr:col>
                    <xdr:colOff>85725</xdr:colOff>
                    <xdr:row>1</xdr:row>
                    <xdr:rowOff>85725</xdr:rowOff>
                  </from>
                  <to>
                    <xdr:col>17</xdr:col>
                    <xdr:colOff>333375</xdr:colOff>
                    <xdr:row>1</xdr:row>
                    <xdr:rowOff>466725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Liste!$B$3:$B$4</xm:f>
          </x14:formula1>
          <xm:sqref>M5:M6 M8:O8 M27:R27 M34:O36 M16:R16 P31:R31 M18:R18 M31:O32 M20:R20 M14:R14 N5:R5</xm:sqref>
        </x14:dataValidation>
        <x14:dataValidation type="list" allowBlank="1" showInputMessage="1" showErrorMessage="1">
          <x14:formula1>
            <xm:f>Liste!$D$3:$D$14</xm:f>
          </x14:formula1>
          <xm:sqref>M26:O26</xm:sqref>
        </x14:dataValidation>
        <x14:dataValidation type="list" allowBlank="1" showInputMessage="1" showErrorMessage="1">
          <x14:formula1>
            <xm:f>Liste!$F$2:$F$12</xm:f>
          </x14:formula1>
          <xm:sqref>M42:O42 M44:O44</xm:sqref>
        </x14:dataValidation>
        <x14:dataValidation type="list" allowBlank="1" showInputMessage="1" showErrorMessage="1">
          <x14:formula1>
            <xm:f>Liste!$B$6:$B$8</xm:f>
          </x14:formula1>
          <xm:sqref>M50:R50 M55:R55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2" tint="-0.249977111117893"/>
  </sheetPr>
  <dimension ref="B2:Q180"/>
  <sheetViews>
    <sheetView showGridLines="0" zoomScale="85" zoomScaleNormal="85" workbookViewId="0"/>
  </sheetViews>
  <sheetFormatPr baseColWidth="10" defaultRowHeight="15" x14ac:dyDescent="0.25"/>
  <cols>
    <col min="1" max="1" width="4.140625" customWidth="1"/>
    <col min="2" max="2" width="3.42578125" customWidth="1"/>
    <col min="3" max="3" width="6.28515625" customWidth="1"/>
    <col min="4" max="4" width="31.5703125" customWidth="1"/>
    <col min="5" max="5" width="17" customWidth="1"/>
    <col min="6" max="9" width="14.140625" customWidth="1"/>
    <col min="10" max="12" width="13.85546875" customWidth="1"/>
    <col min="14" max="14" width="13.140625" customWidth="1"/>
  </cols>
  <sheetData>
    <row r="2" spans="2:17" ht="18.75" x14ac:dyDescent="0.3">
      <c r="B2" s="312" t="s">
        <v>168</v>
      </c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</row>
    <row r="3" spans="2:17" ht="16.5" thickBot="1" x14ac:dyDescent="0.3"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</row>
    <row r="4" spans="2:17" ht="9" customHeight="1" x14ac:dyDescent="0.25">
      <c r="B4" s="193"/>
      <c r="C4" s="158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60"/>
    </row>
    <row r="5" spans="2:17" ht="15.75" x14ac:dyDescent="0.25">
      <c r="B5" s="164"/>
      <c r="C5" s="194" t="s">
        <v>129</v>
      </c>
      <c r="D5" s="195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163"/>
    </row>
    <row r="6" spans="2:17" ht="15.75" x14ac:dyDescent="0.3">
      <c r="B6" s="164"/>
      <c r="C6" s="172" t="s">
        <v>99</v>
      </c>
      <c r="D6" s="162" t="s">
        <v>130</v>
      </c>
      <c r="E6" s="162"/>
      <c r="F6" s="162"/>
      <c r="G6" s="162"/>
      <c r="H6" s="162"/>
      <c r="I6" s="40"/>
      <c r="J6" s="40"/>
      <c r="K6" s="40"/>
      <c r="L6" s="40"/>
      <c r="M6" s="40"/>
      <c r="N6" s="40"/>
      <c r="O6" s="40"/>
      <c r="P6" s="40"/>
      <c r="Q6" s="163"/>
    </row>
    <row r="7" spans="2:17" ht="15.75" x14ac:dyDescent="0.3">
      <c r="B7" s="164"/>
      <c r="C7" s="172" t="s">
        <v>99</v>
      </c>
      <c r="D7" s="162" t="s">
        <v>136</v>
      </c>
      <c r="E7" s="162"/>
      <c r="F7" s="162"/>
      <c r="G7" s="162"/>
      <c r="H7" s="162"/>
      <c r="I7" s="40"/>
      <c r="J7" s="40"/>
      <c r="K7" s="40"/>
      <c r="L7" s="40"/>
      <c r="M7" s="40"/>
      <c r="N7" s="40"/>
      <c r="O7" s="40"/>
      <c r="P7" s="40"/>
      <c r="Q7" s="163"/>
    </row>
    <row r="8" spans="2:17" ht="15" customHeight="1" x14ac:dyDescent="0.3">
      <c r="B8" s="164"/>
      <c r="C8" s="172" t="s">
        <v>99</v>
      </c>
      <c r="D8" s="162" t="s">
        <v>228</v>
      </c>
      <c r="E8" s="162"/>
      <c r="F8" s="162"/>
      <c r="G8" s="162"/>
      <c r="H8" s="162"/>
      <c r="I8" s="40"/>
      <c r="J8" s="40"/>
      <c r="K8" s="40"/>
      <c r="L8" s="40"/>
      <c r="M8" s="40"/>
      <c r="N8" s="40"/>
      <c r="O8" s="40"/>
      <c r="P8" s="40"/>
      <c r="Q8" s="163"/>
    </row>
    <row r="9" spans="2:17" ht="126.75" customHeight="1" x14ac:dyDescent="0.3">
      <c r="B9" s="161"/>
      <c r="C9" s="162"/>
      <c r="D9" s="162"/>
      <c r="E9" s="162"/>
      <c r="F9" s="162"/>
      <c r="G9" s="162"/>
      <c r="H9" s="162"/>
      <c r="I9" s="40"/>
      <c r="J9" s="40"/>
      <c r="K9" s="40"/>
      <c r="L9" s="40"/>
      <c r="M9" s="40"/>
      <c r="N9" s="40"/>
      <c r="O9" s="40"/>
      <c r="P9" s="40"/>
      <c r="Q9" s="163"/>
    </row>
    <row r="10" spans="2:17" ht="15.75" x14ac:dyDescent="0.3">
      <c r="B10" s="164"/>
      <c r="C10" s="172" t="s">
        <v>99</v>
      </c>
      <c r="D10" s="40" t="s">
        <v>131</v>
      </c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163"/>
    </row>
    <row r="11" spans="2:17" ht="294" customHeight="1" thickBot="1" x14ac:dyDescent="0.3">
      <c r="B11" s="165"/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7"/>
      <c r="Q11" s="168"/>
    </row>
    <row r="12" spans="2:17" x14ac:dyDescent="0.25"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169"/>
      <c r="Q12" s="40"/>
    </row>
    <row r="13" spans="2:17" ht="15.75" thickBot="1" x14ac:dyDescent="0.3"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</row>
    <row r="14" spans="2:17" x14ac:dyDescent="0.25">
      <c r="B14" s="175"/>
      <c r="C14" s="159"/>
      <c r="D14" s="159"/>
      <c r="E14" s="159"/>
      <c r="F14" s="159"/>
      <c r="G14" s="159"/>
      <c r="H14" s="159"/>
      <c r="I14" s="159"/>
      <c r="J14" s="159"/>
      <c r="K14" s="159"/>
      <c r="L14" s="159"/>
      <c r="M14" s="159"/>
      <c r="N14" s="159"/>
      <c r="O14" s="159"/>
      <c r="P14" s="199"/>
      <c r="Q14" s="160"/>
    </row>
    <row r="15" spans="2:17" ht="15.75" customHeight="1" x14ac:dyDescent="0.25">
      <c r="B15" s="164"/>
      <c r="C15" s="194" t="s">
        <v>137</v>
      </c>
      <c r="D15" s="20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163"/>
    </row>
    <row r="16" spans="2:17" x14ac:dyDescent="0.25">
      <c r="B16" s="164"/>
      <c r="C16" s="174"/>
      <c r="D16" s="201" t="s">
        <v>2</v>
      </c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163"/>
    </row>
    <row r="17" spans="2:17" x14ac:dyDescent="0.25">
      <c r="B17" s="164"/>
      <c r="C17" s="174"/>
      <c r="D17" s="40"/>
      <c r="E17" s="40"/>
      <c r="F17" s="196" t="s">
        <v>60</v>
      </c>
      <c r="G17" s="196" t="s">
        <v>81</v>
      </c>
      <c r="H17" s="196" t="s">
        <v>61</v>
      </c>
      <c r="I17" s="40"/>
      <c r="J17" s="40"/>
      <c r="K17" s="40"/>
      <c r="L17" s="40"/>
      <c r="M17" s="40"/>
      <c r="N17" s="40"/>
      <c r="O17" s="40"/>
      <c r="P17" s="40"/>
      <c r="Q17" s="163"/>
    </row>
    <row r="18" spans="2:17" ht="35.25" customHeight="1" x14ac:dyDescent="0.25">
      <c r="B18" s="164"/>
      <c r="C18" s="174"/>
      <c r="D18" s="313" t="s">
        <v>133</v>
      </c>
      <c r="E18" s="313"/>
      <c r="F18" s="198">
        <v>2</v>
      </c>
      <c r="G18" s="198">
        <v>0.5</v>
      </c>
      <c r="H18" s="198">
        <v>0.5</v>
      </c>
      <c r="I18" s="40"/>
      <c r="J18" s="40"/>
      <c r="K18" s="40"/>
      <c r="L18" s="40"/>
      <c r="M18" s="40"/>
      <c r="N18" s="40"/>
      <c r="O18" s="40"/>
      <c r="P18" s="40"/>
      <c r="Q18" s="163"/>
    </row>
    <row r="19" spans="2:17" x14ac:dyDescent="0.25">
      <c r="B19" s="164"/>
      <c r="C19" s="174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163"/>
    </row>
    <row r="20" spans="2:17" x14ac:dyDescent="0.25">
      <c r="B20" s="164"/>
      <c r="C20" s="40"/>
      <c r="D20" s="217" t="s">
        <v>243</v>
      </c>
      <c r="E20" s="309" t="s">
        <v>135</v>
      </c>
      <c r="F20" s="314"/>
      <c r="G20" s="314"/>
      <c r="H20" s="314"/>
      <c r="I20" s="314"/>
      <c r="J20" s="314"/>
      <c r="K20" s="314"/>
      <c r="L20" s="314"/>
      <c r="M20" s="314"/>
      <c r="N20" s="315"/>
      <c r="O20" s="40"/>
      <c r="P20" s="40"/>
      <c r="Q20" s="163"/>
    </row>
    <row r="21" spans="2:17" x14ac:dyDescent="0.25">
      <c r="B21" s="164"/>
      <c r="C21" s="40"/>
      <c r="D21" s="217" t="s">
        <v>242</v>
      </c>
      <c r="E21" s="309" t="s">
        <v>134</v>
      </c>
      <c r="F21" s="310"/>
      <c r="G21" s="310"/>
      <c r="H21" s="310"/>
      <c r="I21" s="310"/>
      <c r="J21" s="310"/>
      <c r="K21" s="310"/>
      <c r="L21" s="310"/>
      <c r="M21" s="310"/>
      <c r="N21" s="311"/>
      <c r="O21" s="40"/>
      <c r="P21" s="40"/>
      <c r="Q21" s="163"/>
    </row>
    <row r="22" spans="2:17" x14ac:dyDescent="0.25">
      <c r="B22" s="164"/>
      <c r="C22" s="40"/>
      <c r="D22" s="217" t="s">
        <v>244</v>
      </c>
      <c r="E22" s="309" t="s">
        <v>172</v>
      </c>
      <c r="F22" s="310"/>
      <c r="G22" s="310"/>
      <c r="H22" s="310"/>
      <c r="I22" s="310"/>
      <c r="J22" s="310"/>
      <c r="K22" s="310"/>
      <c r="L22" s="310"/>
      <c r="M22" s="310"/>
      <c r="N22" s="311"/>
      <c r="O22" s="40"/>
      <c r="P22" s="40"/>
      <c r="Q22" s="163"/>
    </row>
    <row r="23" spans="2:17" x14ac:dyDescent="0.25">
      <c r="B23" s="164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163"/>
    </row>
    <row r="24" spans="2:17" x14ac:dyDescent="0.25">
      <c r="B24" s="164"/>
      <c r="C24" s="40"/>
      <c r="D24" s="201" t="s">
        <v>51</v>
      </c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163"/>
    </row>
    <row r="25" spans="2:17" x14ac:dyDescent="0.25">
      <c r="B25" s="164"/>
      <c r="C25" s="174"/>
      <c r="D25" s="40"/>
      <c r="E25" s="40"/>
      <c r="F25" s="196" t="s">
        <v>62</v>
      </c>
      <c r="G25" s="196" t="s">
        <v>63</v>
      </c>
      <c r="H25" s="196" t="s">
        <v>64</v>
      </c>
      <c r="I25" s="196" t="s">
        <v>65</v>
      </c>
      <c r="J25" s="196" t="s">
        <v>67</v>
      </c>
      <c r="K25" s="196" t="s">
        <v>70</v>
      </c>
      <c r="L25" s="40"/>
      <c r="M25" s="40"/>
      <c r="N25" s="40"/>
      <c r="O25" s="40"/>
      <c r="P25" s="40"/>
      <c r="Q25" s="163"/>
    </row>
    <row r="26" spans="2:17" ht="33.75" customHeight="1" x14ac:dyDescent="0.25">
      <c r="B26" s="164"/>
      <c r="C26" s="174"/>
      <c r="D26" s="316" t="s">
        <v>133</v>
      </c>
      <c r="E26" s="317"/>
      <c r="F26" s="198">
        <v>0.5</v>
      </c>
      <c r="G26" s="198">
        <v>0.5</v>
      </c>
      <c r="H26" s="198">
        <v>0.5</v>
      </c>
      <c r="I26" s="198">
        <v>0.5</v>
      </c>
      <c r="J26" s="198">
        <v>0.5</v>
      </c>
      <c r="K26" s="198">
        <v>0.5</v>
      </c>
      <c r="L26" s="40"/>
      <c r="M26" s="40"/>
      <c r="N26" s="40"/>
      <c r="O26" s="40"/>
      <c r="P26" s="40"/>
      <c r="Q26" s="163"/>
    </row>
    <row r="27" spans="2:17" x14ac:dyDescent="0.25">
      <c r="B27" s="164"/>
      <c r="C27" s="174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163"/>
    </row>
    <row r="28" spans="2:17" x14ac:dyDescent="0.25">
      <c r="B28" s="164"/>
      <c r="C28" s="40"/>
      <c r="D28" s="218" t="s">
        <v>245</v>
      </c>
      <c r="E28" s="309" t="s">
        <v>139</v>
      </c>
      <c r="F28" s="310"/>
      <c r="G28" s="310"/>
      <c r="H28" s="310"/>
      <c r="I28" s="310"/>
      <c r="J28" s="310"/>
      <c r="K28" s="310"/>
      <c r="L28" s="310"/>
      <c r="M28" s="310"/>
      <c r="N28" s="311"/>
      <c r="O28" s="40"/>
      <c r="P28" s="40"/>
      <c r="Q28" s="163"/>
    </row>
    <row r="29" spans="2:17" x14ac:dyDescent="0.25">
      <c r="B29" s="164"/>
      <c r="C29" s="40"/>
      <c r="D29" s="218" t="s">
        <v>268</v>
      </c>
      <c r="E29" s="309" t="s">
        <v>138</v>
      </c>
      <c r="F29" s="310"/>
      <c r="G29" s="310"/>
      <c r="H29" s="310"/>
      <c r="I29" s="310"/>
      <c r="J29" s="310"/>
      <c r="K29" s="310"/>
      <c r="L29" s="310"/>
      <c r="M29" s="310"/>
      <c r="N29" s="311"/>
      <c r="O29" s="40"/>
      <c r="P29" s="40"/>
      <c r="Q29" s="163"/>
    </row>
    <row r="30" spans="2:17" x14ac:dyDescent="0.25">
      <c r="B30" s="164"/>
      <c r="C30" s="40"/>
      <c r="D30" s="218" t="s">
        <v>246</v>
      </c>
      <c r="E30" s="309" t="s">
        <v>139</v>
      </c>
      <c r="F30" s="310"/>
      <c r="G30" s="310"/>
      <c r="H30" s="310"/>
      <c r="I30" s="310"/>
      <c r="J30" s="310"/>
      <c r="K30" s="310"/>
      <c r="L30" s="310"/>
      <c r="M30" s="310"/>
      <c r="N30" s="311"/>
      <c r="O30" s="40"/>
      <c r="P30" s="40"/>
      <c r="Q30" s="163"/>
    </row>
    <row r="31" spans="2:17" x14ac:dyDescent="0.25">
      <c r="B31" s="164"/>
      <c r="C31" s="40"/>
      <c r="D31" s="218" t="s">
        <v>247</v>
      </c>
      <c r="E31" s="309" t="s">
        <v>139</v>
      </c>
      <c r="F31" s="310"/>
      <c r="G31" s="310"/>
      <c r="H31" s="310"/>
      <c r="I31" s="310"/>
      <c r="J31" s="310"/>
      <c r="K31" s="310"/>
      <c r="L31" s="310"/>
      <c r="M31" s="310"/>
      <c r="N31" s="311"/>
      <c r="O31" s="40"/>
      <c r="P31" s="40"/>
      <c r="Q31" s="163"/>
    </row>
    <row r="32" spans="2:17" x14ac:dyDescent="0.25">
      <c r="B32" s="164"/>
      <c r="C32" s="40"/>
      <c r="D32" s="218" t="s">
        <v>248</v>
      </c>
      <c r="E32" s="309" t="s">
        <v>139</v>
      </c>
      <c r="F32" s="310"/>
      <c r="G32" s="310"/>
      <c r="H32" s="310"/>
      <c r="I32" s="310"/>
      <c r="J32" s="310"/>
      <c r="K32" s="310"/>
      <c r="L32" s="310"/>
      <c r="M32" s="310"/>
      <c r="N32" s="311"/>
      <c r="O32" s="40"/>
      <c r="P32" s="40"/>
      <c r="Q32" s="163"/>
    </row>
    <row r="33" spans="2:17" x14ac:dyDescent="0.25">
      <c r="B33" s="164"/>
      <c r="C33" s="40"/>
      <c r="D33" s="218" t="s">
        <v>249</v>
      </c>
      <c r="E33" s="309" t="s">
        <v>139</v>
      </c>
      <c r="F33" s="310"/>
      <c r="G33" s="310"/>
      <c r="H33" s="310"/>
      <c r="I33" s="310"/>
      <c r="J33" s="310"/>
      <c r="K33" s="310"/>
      <c r="L33" s="310"/>
      <c r="M33" s="310"/>
      <c r="N33" s="311"/>
      <c r="O33" s="40"/>
      <c r="P33" s="40"/>
      <c r="Q33" s="163"/>
    </row>
    <row r="34" spans="2:17" x14ac:dyDescent="0.25">
      <c r="B34" s="164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163"/>
    </row>
    <row r="35" spans="2:17" x14ac:dyDescent="0.25">
      <c r="B35" s="164"/>
      <c r="C35" s="40"/>
      <c r="D35" s="201" t="s">
        <v>27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163"/>
    </row>
    <row r="36" spans="2:17" x14ac:dyDescent="0.25">
      <c r="B36" s="164"/>
      <c r="C36" s="174"/>
      <c r="D36" s="40"/>
      <c r="E36" s="40"/>
      <c r="F36" s="196" t="s">
        <v>71</v>
      </c>
      <c r="G36" s="196" t="s">
        <v>72</v>
      </c>
      <c r="H36" s="196" t="s">
        <v>73</v>
      </c>
      <c r="I36" s="196" t="s">
        <v>74</v>
      </c>
      <c r="J36" s="196" t="s">
        <v>75</v>
      </c>
      <c r="K36" s="196" t="s">
        <v>76</v>
      </c>
      <c r="L36" s="196" t="s">
        <v>77</v>
      </c>
      <c r="M36" s="196" t="s">
        <v>78</v>
      </c>
      <c r="N36" s="196" t="s">
        <v>79</v>
      </c>
      <c r="O36" s="40"/>
      <c r="P36" s="40"/>
      <c r="Q36" s="163"/>
    </row>
    <row r="37" spans="2:17" ht="33.75" customHeight="1" x14ac:dyDescent="0.25">
      <c r="B37" s="164"/>
      <c r="C37" s="174"/>
      <c r="D37" s="313" t="s">
        <v>133</v>
      </c>
      <c r="E37" s="313"/>
      <c r="F37" s="198">
        <v>0.5</v>
      </c>
      <c r="G37" s="318">
        <v>0.5</v>
      </c>
      <c r="H37" s="319"/>
      <c r="I37" s="320"/>
      <c r="J37" s="198">
        <v>0.5</v>
      </c>
      <c r="K37" s="198">
        <v>0.5</v>
      </c>
      <c r="L37" s="198">
        <v>0.5</v>
      </c>
      <c r="M37" s="198">
        <v>0.25</v>
      </c>
      <c r="N37" s="198">
        <v>0.25</v>
      </c>
      <c r="O37" s="40"/>
      <c r="P37" s="40"/>
      <c r="Q37" s="163"/>
    </row>
    <row r="38" spans="2:17" x14ac:dyDescent="0.25">
      <c r="B38" s="164"/>
      <c r="C38" s="174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163"/>
    </row>
    <row r="39" spans="2:17" x14ac:dyDescent="0.25">
      <c r="B39" s="164"/>
      <c r="C39" s="40"/>
      <c r="D39" s="218" t="s">
        <v>250</v>
      </c>
      <c r="E39" s="321" t="s">
        <v>147</v>
      </c>
      <c r="F39" s="322"/>
      <c r="G39" s="322"/>
      <c r="H39" s="322"/>
      <c r="I39" s="322"/>
      <c r="J39" s="322"/>
      <c r="K39" s="322"/>
      <c r="L39" s="322"/>
      <c r="M39" s="322"/>
      <c r="N39" s="323"/>
      <c r="O39" s="40"/>
      <c r="P39" s="40"/>
      <c r="Q39" s="163"/>
    </row>
    <row r="40" spans="2:17" x14ac:dyDescent="0.25">
      <c r="B40" s="164"/>
      <c r="C40" s="40"/>
      <c r="D40" s="218" t="s">
        <v>251</v>
      </c>
      <c r="E40" s="324" t="s">
        <v>148</v>
      </c>
      <c r="F40" s="325"/>
      <c r="G40" s="325"/>
      <c r="H40" s="325"/>
      <c r="I40" s="325"/>
      <c r="J40" s="325"/>
      <c r="K40" s="325"/>
      <c r="L40" s="325"/>
      <c r="M40" s="325"/>
      <c r="N40" s="325"/>
      <c r="O40" s="40"/>
      <c r="P40" s="40"/>
      <c r="Q40" s="163"/>
    </row>
    <row r="41" spans="2:17" x14ac:dyDescent="0.25">
      <c r="B41" s="164"/>
      <c r="C41" s="40"/>
      <c r="D41" s="218" t="s">
        <v>253</v>
      </c>
      <c r="E41" s="325"/>
      <c r="F41" s="325"/>
      <c r="G41" s="325"/>
      <c r="H41" s="325"/>
      <c r="I41" s="325"/>
      <c r="J41" s="325"/>
      <c r="K41" s="325"/>
      <c r="L41" s="325"/>
      <c r="M41" s="325"/>
      <c r="N41" s="325"/>
      <c r="O41" s="40"/>
      <c r="P41" s="40"/>
      <c r="Q41" s="163"/>
    </row>
    <row r="42" spans="2:17" x14ac:dyDescent="0.25">
      <c r="B42" s="164"/>
      <c r="C42" s="40"/>
      <c r="D42" s="218" t="s">
        <v>252</v>
      </c>
      <c r="E42" s="325"/>
      <c r="F42" s="325"/>
      <c r="G42" s="325"/>
      <c r="H42" s="325"/>
      <c r="I42" s="325"/>
      <c r="J42" s="325"/>
      <c r="K42" s="325"/>
      <c r="L42" s="325"/>
      <c r="M42" s="325"/>
      <c r="N42" s="325"/>
      <c r="O42" s="40"/>
      <c r="P42" s="40"/>
      <c r="Q42" s="163"/>
    </row>
    <row r="43" spans="2:17" x14ac:dyDescent="0.25">
      <c r="B43" s="164"/>
      <c r="C43" s="40"/>
      <c r="D43" s="218" t="s">
        <v>254</v>
      </c>
      <c r="E43" s="326" t="s">
        <v>139</v>
      </c>
      <c r="F43" s="322"/>
      <c r="G43" s="322"/>
      <c r="H43" s="322"/>
      <c r="I43" s="322"/>
      <c r="J43" s="322"/>
      <c r="K43" s="322"/>
      <c r="L43" s="322"/>
      <c r="M43" s="322"/>
      <c r="N43" s="323"/>
      <c r="O43" s="40"/>
      <c r="P43" s="40"/>
      <c r="Q43" s="163"/>
    </row>
    <row r="44" spans="2:17" ht="78" customHeight="1" x14ac:dyDescent="0.25">
      <c r="B44" s="164"/>
      <c r="C44" s="40"/>
      <c r="D44" s="218" t="s">
        <v>255</v>
      </c>
      <c r="E44" s="326" t="s">
        <v>188</v>
      </c>
      <c r="F44" s="327"/>
      <c r="G44" s="327"/>
      <c r="H44" s="327"/>
      <c r="I44" s="327"/>
      <c r="J44" s="327"/>
      <c r="K44" s="327"/>
      <c r="L44" s="327"/>
      <c r="M44" s="327"/>
      <c r="N44" s="328"/>
      <c r="O44" s="40"/>
      <c r="P44" s="40"/>
      <c r="Q44" s="163"/>
    </row>
    <row r="45" spans="2:17" x14ac:dyDescent="0.25">
      <c r="B45" s="164"/>
      <c r="C45" s="40"/>
      <c r="D45" s="218" t="s">
        <v>256</v>
      </c>
      <c r="E45" s="326" t="s">
        <v>139</v>
      </c>
      <c r="F45" s="322"/>
      <c r="G45" s="322"/>
      <c r="H45" s="322"/>
      <c r="I45" s="322"/>
      <c r="J45" s="322"/>
      <c r="K45" s="322"/>
      <c r="L45" s="322"/>
      <c r="M45" s="322"/>
      <c r="N45" s="323"/>
      <c r="O45" s="40"/>
      <c r="P45" s="40"/>
      <c r="Q45" s="163"/>
    </row>
    <row r="46" spans="2:17" x14ac:dyDescent="0.25">
      <c r="B46" s="164"/>
      <c r="C46" s="40"/>
      <c r="D46" s="218" t="s">
        <v>257</v>
      </c>
      <c r="E46" s="326" t="s">
        <v>189</v>
      </c>
      <c r="F46" s="322"/>
      <c r="G46" s="322"/>
      <c r="H46" s="322"/>
      <c r="I46" s="322"/>
      <c r="J46" s="322"/>
      <c r="K46" s="322"/>
      <c r="L46" s="322"/>
      <c r="M46" s="322"/>
      <c r="N46" s="323"/>
      <c r="O46" s="40"/>
      <c r="P46" s="40"/>
      <c r="Q46" s="163"/>
    </row>
    <row r="47" spans="2:17" x14ac:dyDescent="0.25">
      <c r="B47" s="164"/>
      <c r="C47" s="40"/>
      <c r="D47" s="218" t="s">
        <v>281</v>
      </c>
      <c r="E47" s="326" t="s">
        <v>139</v>
      </c>
      <c r="F47" s="322"/>
      <c r="G47" s="322"/>
      <c r="H47" s="322"/>
      <c r="I47" s="322"/>
      <c r="J47" s="322"/>
      <c r="K47" s="322"/>
      <c r="L47" s="322"/>
      <c r="M47" s="322"/>
      <c r="N47" s="323"/>
      <c r="O47" s="40"/>
      <c r="P47" s="40"/>
      <c r="Q47" s="163"/>
    </row>
    <row r="48" spans="2:17" x14ac:dyDescent="0.25">
      <c r="B48" s="164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163"/>
    </row>
    <row r="49" spans="2:17" x14ac:dyDescent="0.25">
      <c r="B49" s="164"/>
      <c r="C49" s="40"/>
      <c r="D49" s="201" t="s">
        <v>29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163"/>
    </row>
    <row r="50" spans="2:17" x14ac:dyDescent="0.25">
      <c r="B50" s="164"/>
      <c r="C50" s="174"/>
      <c r="D50" s="40"/>
      <c r="E50" s="40"/>
      <c r="F50" s="196" t="s">
        <v>83</v>
      </c>
      <c r="G50" s="196" t="s">
        <v>84</v>
      </c>
      <c r="H50" s="196" t="s">
        <v>85</v>
      </c>
      <c r="I50" s="40"/>
      <c r="J50" s="40"/>
      <c r="K50" s="40"/>
      <c r="L50" s="40"/>
      <c r="M50" s="40"/>
      <c r="N50" s="40"/>
      <c r="O50" s="40"/>
      <c r="Q50" s="163"/>
    </row>
    <row r="51" spans="2:17" ht="31.5" customHeight="1" x14ac:dyDescent="0.25">
      <c r="B51" s="164"/>
      <c r="C51" s="174"/>
      <c r="D51" s="313" t="s">
        <v>133</v>
      </c>
      <c r="E51" s="313"/>
      <c r="F51" s="198">
        <v>1.5</v>
      </c>
      <c r="G51" s="198">
        <v>1</v>
      </c>
      <c r="H51" s="198">
        <v>1</v>
      </c>
      <c r="I51" s="40"/>
      <c r="J51" s="40"/>
      <c r="K51" s="40"/>
      <c r="L51" s="40"/>
      <c r="M51" s="40"/>
      <c r="N51" s="40"/>
      <c r="O51" s="40"/>
      <c r="Q51" s="163"/>
    </row>
    <row r="52" spans="2:17" x14ac:dyDescent="0.25">
      <c r="B52" s="164"/>
      <c r="C52" s="174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163"/>
    </row>
    <row r="53" spans="2:17" x14ac:dyDescent="0.25">
      <c r="B53" s="164"/>
      <c r="C53" s="40"/>
      <c r="D53" s="218" t="s">
        <v>258</v>
      </c>
      <c r="E53" s="329" t="s">
        <v>139</v>
      </c>
      <c r="F53" s="329"/>
      <c r="G53" s="329"/>
      <c r="H53" s="329"/>
      <c r="I53" s="329"/>
      <c r="J53" s="329"/>
      <c r="K53" s="329"/>
      <c r="L53" s="329"/>
      <c r="M53" s="329"/>
      <c r="N53" s="329"/>
      <c r="O53" s="40"/>
      <c r="P53" s="40"/>
      <c r="Q53" s="163"/>
    </row>
    <row r="54" spans="2:17" ht="128.25" customHeight="1" x14ac:dyDescent="0.25">
      <c r="B54" s="164"/>
      <c r="C54" s="40"/>
      <c r="D54" s="218" t="s">
        <v>259</v>
      </c>
      <c r="E54" s="329" t="s">
        <v>140</v>
      </c>
      <c r="F54" s="329"/>
      <c r="G54" s="329"/>
      <c r="H54" s="329"/>
      <c r="I54" s="329"/>
      <c r="J54" s="329"/>
      <c r="K54" s="329"/>
      <c r="L54" s="329"/>
      <c r="M54" s="329"/>
      <c r="N54" s="330"/>
      <c r="O54" s="40"/>
      <c r="P54" s="40"/>
      <c r="Q54" s="163"/>
    </row>
    <row r="55" spans="2:17" x14ac:dyDescent="0.25">
      <c r="B55" s="164"/>
      <c r="C55" s="40"/>
      <c r="D55" s="218" t="s">
        <v>260</v>
      </c>
      <c r="E55" s="329" t="s">
        <v>139</v>
      </c>
      <c r="F55" s="329"/>
      <c r="G55" s="329"/>
      <c r="H55" s="329"/>
      <c r="I55" s="329"/>
      <c r="J55" s="329"/>
      <c r="K55" s="329"/>
      <c r="L55" s="329"/>
      <c r="M55" s="329"/>
      <c r="N55" s="329"/>
      <c r="O55" s="40"/>
      <c r="P55" s="40"/>
      <c r="Q55" s="163"/>
    </row>
    <row r="56" spans="2:17" x14ac:dyDescent="0.25">
      <c r="B56" s="164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163"/>
    </row>
    <row r="57" spans="2:17" x14ac:dyDescent="0.25">
      <c r="B57" s="164"/>
      <c r="C57" s="40"/>
      <c r="D57" s="201" t="s">
        <v>155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163"/>
    </row>
    <row r="58" spans="2:17" x14ac:dyDescent="0.25">
      <c r="B58" s="164"/>
      <c r="C58" s="40"/>
      <c r="D58" s="40"/>
      <c r="E58" s="40"/>
      <c r="F58" s="196" t="s">
        <v>2</v>
      </c>
      <c r="G58" s="196" t="s">
        <v>142</v>
      </c>
      <c r="H58" s="196" t="s">
        <v>143</v>
      </c>
      <c r="I58" s="196" t="s">
        <v>144</v>
      </c>
      <c r="J58" s="40"/>
      <c r="K58" s="40"/>
      <c r="L58" s="40"/>
      <c r="M58" s="40"/>
      <c r="N58" s="40"/>
      <c r="O58" s="40"/>
      <c r="P58" s="40"/>
      <c r="Q58" s="163"/>
    </row>
    <row r="59" spans="2:17" ht="34.5" customHeight="1" x14ac:dyDescent="0.25">
      <c r="B59" s="164"/>
      <c r="C59" s="40"/>
      <c r="D59" s="313" t="s">
        <v>141</v>
      </c>
      <c r="E59" s="313"/>
      <c r="F59" s="197">
        <v>1</v>
      </c>
      <c r="G59" s="197">
        <v>1</v>
      </c>
      <c r="H59" s="197">
        <v>1</v>
      </c>
      <c r="I59" s="197">
        <v>1</v>
      </c>
      <c r="J59" s="40"/>
      <c r="K59" s="40"/>
      <c r="L59" s="40"/>
      <c r="M59" s="40"/>
      <c r="N59" s="40"/>
      <c r="O59" s="40"/>
      <c r="P59" s="40"/>
      <c r="Q59" s="163"/>
    </row>
    <row r="60" spans="2:17" ht="15.75" thickBot="1" x14ac:dyDescent="0.3">
      <c r="B60" s="165"/>
      <c r="C60" s="166"/>
      <c r="D60" s="166"/>
      <c r="E60" s="166"/>
      <c r="F60" s="166"/>
      <c r="G60" s="166"/>
      <c r="H60" s="166"/>
      <c r="I60" s="166"/>
      <c r="J60" s="166"/>
      <c r="K60" s="166"/>
      <c r="L60" s="166"/>
      <c r="M60" s="166"/>
      <c r="N60" s="166"/>
      <c r="O60" s="166"/>
      <c r="P60" s="166"/>
      <c r="Q60" s="168"/>
    </row>
    <row r="61" spans="2:17" x14ac:dyDescent="0.25"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</row>
    <row r="62" spans="2:17" x14ac:dyDescent="0.25"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</row>
    <row r="63" spans="2:17" x14ac:dyDescent="0.25"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</row>
    <row r="64" spans="2:17" ht="15.75" thickBot="1" x14ac:dyDescent="0.3"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</row>
    <row r="65" spans="2:17" x14ac:dyDescent="0.25">
      <c r="B65" s="175"/>
      <c r="C65" s="159"/>
      <c r="D65" s="159"/>
      <c r="E65" s="159"/>
      <c r="F65" s="159"/>
      <c r="G65" s="159"/>
      <c r="H65" s="159"/>
      <c r="I65" s="159"/>
      <c r="J65" s="159"/>
      <c r="K65" s="159"/>
      <c r="L65" s="159"/>
      <c r="M65" s="159"/>
      <c r="N65" s="159"/>
      <c r="O65" s="159"/>
      <c r="P65" s="199"/>
      <c r="Q65" s="160"/>
    </row>
    <row r="66" spans="2:17" ht="15.75" customHeight="1" x14ac:dyDescent="0.25">
      <c r="B66" s="164"/>
      <c r="C66" s="194" t="s">
        <v>145</v>
      </c>
      <c r="D66" s="20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163"/>
    </row>
    <row r="67" spans="2:17" x14ac:dyDescent="0.25">
      <c r="B67" s="164"/>
      <c r="C67" s="174"/>
      <c r="D67" s="201" t="s">
        <v>2</v>
      </c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163"/>
    </row>
    <row r="68" spans="2:17" x14ac:dyDescent="0.25">
      <c r="B68" s="164"/>
      <c r="C68" s="174"/>
      <c r="D68" s="40"/>
      <c r="E68" s="40"/>
      <c r="F68" s="196" t="s">
        <v>60</v>
      </c>
      <c r="G68" s="196" t="s">
        <v>81</v>
      </c>
      <c r="H68" s="196" t="s">
        <v>61</v>
      </c>
      <c r="I68" s="196" t="s">
        <v>62</v>
      </c>
      <c r="J68" s="196" t="s">
        <v>63</v>
      </c>
      <c r="K68" s="196" t="s">
        <v>64</v>
      </c>
      <c r="L68" s="196" t="s">
        <v>65</v>
      </c>
      <c r="M68" s="40"/>
      <c r="N68" s="40"/>
      <c r="O68" s="40"/>
      <c r="P68" s="40"/>
      <c r="Q68" s="163"/>
    </row>
    <row r="69" spans="2:17" ht="35.25" customHeight="1" x14ac:dyDescent="0.25">
      <c r="B69" s="164"/>
      <c r="C69" s="174"/>
      <c r="D69" s="313" t="s">
        <v>133</v>
      </c>
      <c r="E69" s="313"/>
      <c r="F69" s="318">
        <v>1.25</v>
      </c>
      <c r="G69" s="319"/>
      <c r="H69" s="319"/>
      <c r="I69" s="320"/>
      <c r="J69" s="198">
        <v>0.5</v>
      </c>
      <c r="K69" s="198">
        <v>0.75</v>
      </c>
      <c r="L69" s="198">
        <v>0.5</v>
      </c>
      <c r="M69" s="40"/>
      <c r="N69" s="40"/>
      <c r="O69" s="40"/>
      <c r="P69" s="40"/>
      <c r="Q69" s="163"/>
    </row>
    <row r="70" spans="2:17" x14ac:dyDescent="0.25">
      <c r="B70" s="164"/>
      <c r="C70" s="174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163"/>
    </row>
    <row r="71" spans="2:17" ht="15" customHeight="1" x14ac:dyDescent="0.25">
      <c r="B71" s="164"/>
      <c r="C71" s="40"/>
      <c r="D71" s="217" t="s">
        <v>261</v>
      </c>
      <c r="E71" s="329" t="s">
        <v>149</v>
      </c>
      <c r="F71" s="329"/>
      <c r="G71" s="329"/>
      <c r="H71" s="329"/>
      <c r="I71" s="329"/>
      <c r="J71" s="329"/>
      <c r="K71" s="329"/>
      <c r="L71" s="329"/>
      <c r="M71" s="329"/>
      <c r="N71" s="329"/>
      <c r="O71" s="40"/>
      <c r="P71" s="40"/>
      <c r="Q71" s="163"/>
    </row>
    <row r="72" spans="2:17" x14ac:dyDescent="0.25">
      <c r="B72" s="164"/>
      <c r="C72" s="40"/>
      <c r="D72" s="217" t="s">
        <v>262</v>
      </c>
      <c r="E72" s="329"/>
      <c r="F72" s="329"/>
      <c r="G72" s="329"/>
      <c r="H72" s="329"/>
      <c r="I72" s="329"/>
      <c r="J72" s="329"/>
      <c r="K72" s="329"/>
      <c r="L72" s="329"/>
      <c r="M72" s="329"/>
      <c r="N72" s="329"/>
      <c r="O72" s="40"/>
      <c r="P72" s="40"/>
      <c r="Q72" s="163"/>
    </row>
    <row r="73" spans="2:17" x14ac:dyDescent="0.25">
      <c r="B73" s="164"/>
      <c r="C73" s="40"/>
      <c r="D73" s="218" t="s">
        <v>263</v>
      </c>
      <c r="E73" s="329"/>
      <c r="F73" s="329"/>
      <c r="G73" s="329"/>
      <c r="H73" s="329"/>
      <c r="I73" s="329"/>
      <c r="J73" s="329"/>
      <c r="K73" s="329"/>
      <c r="L73" s="329"/>
      <c r="M73" s="329"/>
      <c r="N73" s="329"/>
      <c r="O73" s="40"/>
      <c r="P73" s="40"/>
      <c r="Q73" s="163"/>
    </row>
    <row r="74" spans="2:17" x14ac:dyDescent="0.25">
      <c r="B74" s="164"/>
      <c r="C74" s="40"/>
      <c r="D74" s="218" t="s">
        <v>264</v>
      </c>
      <c r="E74" s="329"/>
      <c r="F74" s="329"/>
      <c r="G74" s="329"/>
      <c r="H74" s="329"/>
      <c r="I74" s="329"/>
      <c r="J74" s="329"/>
      <c r="K74" s="329"/>
      <c r="L74" s="329"/>
      <c r="M74" s="329"/>
      <c r="N74" s="329"/>
      <c r="O74" s="40"/>
      <c r="P74" s="40"/>
      <c r="Q74" s="163"/>
    </row>
    <row r="75" spans="2:17" x14ac:dyDescent="0.25">
      <c r="B75" s="164"/>
      <c r="C75" s="40"/>
      <c r="D75" s="218" t="s">
        <v>265</v>
      </c>
      <c r="E75" s="329" t="s">
        <v>150</v>
      </c>
      <c r="F75" s="329"/>
      <c r="G75" s="329"/>
      <c r="H75" s="329"/>
      <c r="I75" s="329"/>
      <c r="J75" s="329"/>
      <c r="K75" s="329"/>
      <c r="L75" s="329"/>
      <c r="M75" s="329"/>
      <c r="N75" s="330"/>
      <c r="O75" s="40"/>
      <c r="P75" s="40"/>
      <c r="Q75" s="163"/>
    </row>
    <row r="76" spans="2:17" x14ac:dyDescent="0.25">
      <c r="B76" s="164"/>
      <c r="C76" s="40"/>
      <c r="D76" s="218" t="s">
        <v>266</v>
      </c>
      <c r="E76" s="329" t="s">
        <v>138</v>
      </c>
      <c r="F76" s="330"/>
      <c r="G76" s="330"/>
      <c r="H76" s="330"/>
      <c r="I76" s="330"/>
      <c r="J76" s="330"/>
      <c r="K76" s="330"/>
      <c r="L76" s="330"/>
      <c r="M76" s="330"/>
      <c r="N76" s="330"/>
      <c r="O76" s="40"/>
      <c r="P76" s="40"/>
      <c r="Q76" s="163"/>
    </row>
    <row r="77" spans="2:17" x14ac:dyDescent="0.25">
      <c r="B77" s="164"/>
      <c r="C77" s="40"/>
      <c r="D77" s="218" t="s">
        <v>267</v>
      </c>
      <c r="E77" s="329" t="s">
        <v>138</v>
      </c>
      <c r="F77" s="330"/>
      <c r="G77" s="330"/>
      <c r="H77" s="330"/>
      <c r="I77" s="330"/>
      <c r="J77" s="330"/>
      <c r="K77" s="330"/>
      <c r="L77" s="330"/>
      <c r="M77" s="330"/>
      <c r="N77" s="330"/>
      <c r="O77" s="40"/>
      <c r="P77" s="40"/>
      <c r="Q77" s="163"/>
    </row>
    <row r="78" spans="2:17" x14ac:dyDescent="0.25">
      <c r="B78" s="164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163"/>
    </row>
    <row r="79" spans="2:17" x14ac:dyDescent="0.25">
      <c r="B79" s="164"/>
      <c r="C79" s="40"/>
      <c r="D79" s="201" t="s">
        <v>51</v>
      </c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163"/>
    </row>
    <row r="80" spans="2:17" x14ac:dyDescent="0.25">
      <c r="B80" s="164"/>
      <c r="C80" s="174"/>
      <c r="D80" s="40"/>
      <c r="E80" s="40"/>
      <c r="F80" s="196" t="s">
        <v>67</v>
      </c>
      <c r="G80" s="196" t="s">
        <v>70</v>
      </c>
      <c r="H80" s="196" t="s">
        <v>71</v>
      </c>
      <c r="I80" s="196" t="s">
        <v>72</v>
      </c>
      <c r="J80" s="196" t="s">
        <v>73</v>
      </c>
      <c r="K80" s="196" t="s">
        <v>74</v>
      </c>
      <c r="L80" s="40"/>
      <c r="M80" s="40"/>
      <c r="N80" s="40"/>
      <c r="O80" s="40"/>
      <c r="P80" s="40"/>
      <c r="Q80" s="163"/>
    </row>
    <row r="81" spans="2:17" ht="33.75" customHeight="1" x14ac:dyDescent="0.25">
      <c r="B81" s="164"/>
      <c r="C81" s="174"/>
      <c r="D81" s="316" t="s">
        <v>133</v>
      </c>
      <c r="E81" s="317"/>
      <c r="F81" s="198">
        <v>0.5</v>
      </c>
      <c r="G81" s="198">
        <v>0.5</v>
      </c>
      <c r="H81" s="198">
        <v>0.5</v>
      </c>
      <c r="I81" s="198">
        <v>0.5</v>
      </c>
      <c r="J81" s="198">
        <v>0.5</v>
      </c>
      <c r="K81" s="198">
        <v>0.5</v>
      </c>
      <c r="L81" s="40"/>
      <c r="M81" s="40"/>
      <c r="N81" s="40"/>
      <c r="O81" s="40"/>
      <c r="P81" s="40"/>
      <c r="Q81" s="163"/>
    </row>
    <row r="82" spans="2:17" x14ac:dyDescent="0.25">
      <c r="B82" s="164"/>
      <c r="C82" s="174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163"/>
    </row>
    <row r="83" spans="2:17" x14ac:dyDescent="0.25">
      <c r="B83" s="164"/>
      <c r="C83" s="40"/>
      <c r="D83" s="218" t="s">
        <v>269</v>
      </c>
      <c r="E83" s="329" t="s">
        <v>138</v>
      </c>
      <c r="F83" s="330"/>
      <c r="G83" s="330"/>
      <c r="H83" s="330"/>
      <c r="I83" s="330"/>
      <c r="J83" s="330"/>
      <c r="K83" s="330"/>
      <c r="L83" s="330"/>
      <c r="M83" s="330"/>
      <c r="N83" s="330"/>
      <c r="O83" s="40"/>
      <c r="P83" s="40"/>
      <c r="Q83" s="163"/>
    </row>
    <row r="84" spans="2:17" x14ac:dyDescent="0.25">
      <c r="B84" s="164"/>
      <c r="C84" s="40"/>
      <c r="D84" s="218" t="s">
        <v>270</v>
      </c>
      <c r="E84" s="329" t="s">
        <v>139</v>
      </c>
      <c r="F84" s="330"/>
      <c r="G84" s="330"/>
      <c r="H84" s="330"/>
      <c r="I84" s="330"/>
      <c r="J84" s="330"/>
      <c r="K84" s="330"/>
      <c r="L84" s="330"/>
      <c r="M84" s="330"/>
      <c r="N84" s="330"/>
      <c r="O84" s="40"/>
      <c r="P84" s="40"/>
      <c r="Q84" s="163"/>
    </row>
    <row r="85" spans="2:17" x14ac:dyDescent="0.25">
      <c r="B85" s="164"/>
      <c r="C85" s="40"/>
      <c r="D85" s="218" t="s">
        <v>271</v>
      </c>
      <c r="E85" s="329" t="s">
        <v>138</v>
      </c>
      <c r="F85" s="330"/>
      <c r="G85" s="330"/>
      <c r="H85" s="330"/>
      <c r="I85" s="330"/>
      <c r="J85" s="330"/>
      <c r="K85" s="330"/>
      <c r="L85" s="330"/>
      <c r="M85" s="330"/>
      <c r="N85" s="330"/>
      <c r="O85" s="40"/>
      <c r="P85" s="40"/>
      <c r="Q85" s="163"/>
    </row>
    <row r="86" spans="2:17" x14ac:dyDescent="0.25">
      <c r="B86" s="164"/>
      <c r="C86" s="40"/>
      <c r="D86" s="218" t="s">
        <v>272</v>
      </c>
      <c r="E86" s="329" t="s">
        <v>138</v>
      </c>
      <c r="F86" s="330"/>
      <c r="G86" s="330"/>
      <c r="H86" s="330"/>
      <c r="I86" s="330"/>
      <c r="J86" s="330"/>
      <c r="K86" s="330"/>
      <c r="L86" s="330"/>
      <c r="M86" s="330"/>
      <c r="N86" s="330"/>
      <c r="O86" s="40"/>
      <c r="P86" s="40"/>
      <c r="Q86" s="163"/>
    </row>
    <row r="87" spans="2:17" x14ac:dyDescent="0.25">
      <c r="B87" s="164"/>
      <c r="C87" s="40"/>
      <c r="D87" s="218" t="s">
        <v>273</v>
      </c>
      <c r="E87" s="329" t="s">
        <v>138</v>
      </c>
      <c r="F87" s="330"/>
      <c r="G87" s="330"/>
      <c r="H87" s="330"/>
      <c r="I87" s="330"/>
      <c r="J87" s="330"/>
      <c r="K87" s="330"/>
      <c r="L87" s="330"/>
      <c r="M87" s="330"/>
      <c r="N87" s="330"/>
      <c r="O87" s="40"/>
      <c r="P87" s="40"/>
      <c r="Q87" s="163"/>
    </row>
    <row r="88" spans="2:17" x14ac:dyDescent="0.25">
      <c r="B88" s="164"/>
      <c r="C88" s="40"/>
      <c r="D88" s="218" t="s">
        <v>274</v>
      </c>
      <c r="E88" s="329" t="s">
        <v>138</v>
      </c>
      <c r="F88" s="330"/>
      <c r="G88" s="330"/>
      <c r="H88" s="330"/>
      <c r="I88" s="330"/>
      <c r="J88" s="330"/>
      <c r="K88" s="330"/>
      <c r="L88" s="330"/>
      <c r="M88" s="330"/>
      <c r="N88" s="330"/>
      <c r="O88" s="40"/>
      <c r="P88" s="40"/>
      <c r="Q88" s="163"/>
    </row>
    <row r="89" spans="2:17" x14ac:dyDescent="0.25">
      <c r="B89" s="164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163"/>
    </row>
    <row r="90" spans="2:17" x14ac:dyDescent="0.25">
      <c r="B90" s="164"/>
      <c r="C90" s="40"/>
      <c r="D90" s="201" t="s">
        <v>27</v>
      </c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163"/>
    </row>
    <row r="91" spans="2:17" x14ac:dyDescent="0.25">
      <c r="B91" s="164"/>
      <c r="C91" s="174"/>
      <c r="D91" s="40"/>
      <c r="E91" s="40"/>
      <c r="F91" s="196" t="s">
        <v>75</v>
      </c>
      <c r="G91" s="196" t="s">
        <v>76</v>
      </c>
      <c r="H91" s="196" t="s">
        <v>77</v>
      </c>
      <c r="I91" s="196" t="s">
        <v>78</v>
      </c>
      <c r="J91" s="196" t="s">
        <v>79</v>
      </c>
      <c r="K91" s="196" t="s">
        <v>83</v>
      </c>
      <c r="L91" s="196" t="s">
        <v>84</v>
      </c>
      <c r="M91" s="196" t="s">
        <v>85</v>
      </c>
      <c r="N91" s="196" t="s">
        <v>86</v>
      </c>
      <c r="O91" s="196" t="s">
        <v>87</v>
      </c>
      <c r="P91" s="196" t="s">
        <v>88</v>
      </c>
      <c r="Q91" s="163"/>
    </row>
    <row r="92" spans="2:17" ht="33.75" customHeight="1" x14ac:dyDescent="0.25">
      <c r="B92" s="164"/>
      <c r="C92" s="174"/>
      <c r="D92" s="313" t="s">
        <v>133</v>
      </c>
      <c r="E92" s="313"/>
      <c r="F92" s="198">
        <v>0.5</v>
      </c>
      <c r="G92" s="318">
        <v>0.5</v>
      </c>
      <c r="H92" s="319"/>
      <c r="I92" s="320"/>
      <c r="J92" s="198">
        <v>0.5</v>
      </c>
      <c r="K92" s="198">
        <v>0.5</v>
      </c>
      <c r="L92" s="198">
        <v>0.25</v>
      </c>
      <c r="M92" s="198">
        <v>0.25</v>
      </c>
      <c r="N92" s="198">
        <v>0.125</v>
      </c>
      <c r="O92" s="198">
        <v>0.125</v>
      </c>
      <c r="P92" s="198">
        <v>0.25</v>
      </c>
      <c r="Q92" s="163"/>
    </row>
    <row r="93" spans="2:17" x14ac:dyDescent="0.25">
      <c r="B93" s="164"/>
      <c r="C93" s="174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163"/>
    </row>
    <row r="94" spans="2:17" x14ac:dyDescent="0.25">
      <c r="B94" s="164"/>
      <c r="C94" s="40"/>
      <c r="D94" s="218" t="s">
        <v>275</v>
      </c>
      <c r="E94" s="331" t="s">
        <v>151</v>
      </c>
      <c r="F94" s="332"/>
      <c r="G94" s="332"/>
      <c r="H94" s="332"/>
      <c r="I94" s="332"/>
      <c r="J94" s="332"/>
      <c r="K94" s="332"/>
      <c r="L94" s="332"/>
      <c r="M94" s="332"/>
      <c r="N94" s="333"/>
      <c r="O94" s="40"/>
      <c r="P94" s="40"/>
      <c r="Q94" s="163"/>
    </row>
    <row r="95" spans="2:17" ht="15" customHeight="1" x14ac:dyDescent="0.25">
      <c r="B95" s="164"/>
      <c r="C95" s="40"/>
      <c r="D95" s="218" t="s">
        <v>276</v>
      </c>
      <c r="E95" s="324" t="s">
        <v>152</v>
      </c>
      <c r="F95" s="325"/>
      <c r="G95" s="325"/>
      <c r="H95" s="325"/>
      <c r="I95" s="325"/>
      <c r="J95" s="325"/>
      <c r="K95" s="325"/>
      <c r="L95" s="325"/>
      <c r="M95" s="325"/>
      <c r="N95" s="325"/>
      <c r="O95" s="40"/>
      <c r="P95" s="40"/>
      <c r="Q95" s="163"/>
    </row>
    <row r="96" spans="2:17" x14ac:dyDescent="0.25">
      <c r="B96" s="164"/>
      <c r="C96" s="40"/>
      <c r="D96" s="218" t="s">
        <v>277</v>
      </c>
      <c r="E96" s="325"/>
      <c r="F96" s="325"/>
      <c r="G96" s="325"/>
      <c r="H96" s="325"/>
      <c r="I96" s="325"/>
      <c r="J96" s="325"/>
      <c r="K96" s="325"/>
      <c r="L96" s="325"/>
      <c r="M96" s="325"/>
      <c r="N96" s="325"/>
      <c r="O96" s="40"/>
      <c r="P96" s="40"/>
      <c r="Q96" s="163"/>
    </row>
    <row r="97" spans="2:17" x14ac:dyDescent="0.25">
      <c r="B97" s="164"/>
      <c r="C97" s="40"/>
      <c r="D97" s="218" t="s">
        <v>278</v>
      </c>
      <c r="E97" s="325"/>
      <c r="F97" s="325"/>
      <c r="G97" s="325"/>
      <c r="H97" s="325"/>
      <c r="I97" s="325"/>
      <c r="J97" s="325"/>
      <c r="K97" s="325"/>
      <c r="L97" s="325"/>
      <c r="M97" s="325"/>
      <c r="N97" s="325"/>
      <c r="O97" s="40"/>
      <c r="P97" s="40"/>
      <c r="Q97" s="163"/>
    </row>
    <row r="98" spans="2:17" x14ac:dyDescent="0.25">
      <c r="B98" s="164"/>
      <c r="C98" s="40"/>
      <c r="D98" s="218" t="s">
        <v>279</v>
      </c>
      <c r="E98" s="309" t="s">
        <v>138</v>
      </c>
      <c r="F98" s="314"/>
      <c r="G98" s="314"/>
      <c r="H98" s="314"/>
      <c r="I98" s="314"/>
      <c r="J98" s="314"/>
      <c r="K98" s="314"/>
      <c r="L98" s="314"/>
      <c r="M98" s="314"/>
      <c r="N98" s="315"/>
      <c r="O98" s="40"/>
      <c r="P98" s="40"/>
      <c r="Q98" s="163"/>
    </row>
    <row r="99" spans="2:17" ht="78" customHeight="1" x14ac:dyDescent="0.25">
      <c r="B99" s="164"/>
      <c r="C99" s="40"/>
      <c r="D99" s="218" t="s">
        <v>280</v>
      </c>
      <c r="E99" s="326" t="s">
        <v>209</v>
      </c>
      <c r="F99" s="327"/>
      <c r="G99" s="327"/>
      <c r="H99" s="327"/>
      <c r="I99" s="327"/>
      <c r="J99" s="327"/>
      <c r="K99" s="327"/>
      <c r="L99" s="327"/>
      <c r="M99" s="327"/>
      <c r="N99" s="323"/>
      <c r="O99" s="40"/>
      <c r="P99" s="40"/>
      <c r="Q99" s="163"/>
    </row>
    <row r="100" spans="2:17" x14ac:dyDescent="0.25">
      <c r="B100" s="164"/>
      <c r="C100" s="40"/>
      <c r="D100" s="218" t="s">
        <v>282</v>
      </c>
      <c r="E100" s="326" t="s">
        <v>210</v>
      </c>
      <c r="F100" s="322"/>
      <c r="G100" s="322"/>
      <c r="H100" s="322"/>
      <c r="I100" s="322"/>
      <c r="J100" s="322"/>
      <c r="K100" s="322"/>
      <c r="L100" s="322"/>
      <c r="M100" s="322"/>
      <c r="N100" s="323"/>
      <c r="O100" s="40"/>
      <c r="P100" s="40"/>
      <c r="Q100" s="163"/>
    </row>
    <row r="101" spans="2:17" x14ac:dyDescent="0.25">
      <c r="B101" s="164"/>
      <c r="C101" s="40"/>
      <c r="D101" s="218" t="s">
        <v>283</v>
      </c>
      <c r="E101" s="326" t="s">
        <v>138</v>
      </c>
      <c r="F101" s="322"/>
      <c r="G101" s="322"/>
      <c r="H101" s="322"/>
      <c r="I101" s="322"/>
      <c r="J101" s="322"/>
      <c r="K101" s="322"/>
      <c r="L101" s="322"/>
      <c r="M101" s="322"/>
      <c r="N101" s="323"/>
      <c r="O101" s="40"/>
      <c r="P101" s="40"/>
      <c r="Q101" s="163"/>
    </row>
    <row r="102" spans="2:17" x14ac:dyDescent="0.25">
      <c r="B102" s="164"/>
      <c r="C102" s="40"/>
      <c r="D102" s="218" t="s">
        <v>284</v>
      </c>
      <c r="E102" s="326" t="s">
        <v>138</v>
      </c>
      <c r="F102" s="322"/>
      <c r="G102" s="322"/>
      <c r="H102" s="322"/>
      <c r="I102" s="322"/>
      <c r="J102" s="322"/>
      <c r="K102" s="322"/>
      <c r="L102" s="322"/>
      <c r="M102" s="322"/>
      <c r="N102" s="323"/>
      <c r="O102" s="40"/>
      <c r="P102" s="40"/>
      <c r="Q102" s="163"/>
    </row>
    <row r="103" spans="2:17" x14ac:dyDescent="0.25">
      <c r="B103" s="164"/>
      <c r="C103" s="40"/>
      <c r="D103" s="218" t="s">
        <v>285</v>
      </c>
      <c r="E103" s="326" t="s">
        <v>138</v>
      </c>
      <c r="F103" s="322"/>
      <c r="G103" s="322"/>
      <c r="H103" s="322"/>
      <c r="I103" s="322"/>
      <c r="J103" s="322"/>
      <c r="K103" s="322"/>
      <c r="L103" s="322"/>
      <c r="M103" s="322"/>
      <c r="N103" s="323"/>
      <c r="O103" s="40"/>
      <c r="P103" s="40"/>
      <c r="Q103" s="163"/>
    </row>
    <row r="104" spans="2:17" x14ac:dyDescent="0.25">
      <c r="B104" s="164"/>
      <c r="C104" s="40"/>
      <c r="D104" s="218" t="s">
        <v>286</v>
      </c>
      <c r="E104" s="326" t="s">
        <v>138</v>
      </c>
      <c r="F104" s="322"/>
      <c r="G104" s="322"/>
      <c r="H104" s="322"/>
      <c r="I104" s="322"/>
      <c r="J104" s="322"/>
      <c r="K104" s="322"/>
      <c r="L104" s="322"/>
      <c r="M104" s="322"/>
      <c r="N104" s="323"/>
      <c r="O104" s="40"/>
      <c r="P104" s="40"/>
      <c r="Q104" s="163"/>
    </row>
    <row r="105" spans="2:17" x14ac:dyDescent="0.25">
      <c r="B105" s="164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163"/>
    </row>
    <row r="106" spans="2:17" x14ac:dyDescent="0.25">
      <c r="B106" s="164"/>
      <c r="C106" s="40"/>
      <c r="D106" s="201" t="s">
        <v>29</v>
      </c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163"/>
    </row>
    <row r="107" spans="2:17" x14ac:dyDescent="0.25">
      <c r="B107" s="164"/>
      <c r="C107" s="174"/>
      <c r="D107" s="40"/>
      <c r="E107" s="40"/>
      <c r="F107" s="196" t="s">
        <v>89</v>
      </c>
      <c r="G107" s="196" t="s">
        <v>217</v>
      </c>
      <c r="H107" s="196" t="s">
        <v>218</v>
      </c>
      <c r="I107" s="196" t="s">
        <v>219</v>
      </c>
      <c r="J107" s="196" t="s">
        <v>220</v>
      </c>
      <c r="K107" s="40"/>
      <c r="L107" s="40"/>
      <c r="M107" s="40"/>
      <c r="N107" s="40"/>
      <c r="O107" s="40"/>
      <c r="P107" s="40"/>
      <c r="Q107" s="163"/>
    </row>
    <row r="108" spans="2:17" ht="31.5" customHeight="1" x14ac:dyDescent="0.25">
      <c r="B108" s="164"/>
      <c r="C108" s="174"/>
      <c r="D108" s="313" t="s">
        <v>133</v>
      </c>
      <c r="E108" s="313"/>
      <c r="F108" s="198">
        <v>0.75</v>
      </c>
      <c r="G108" s="198">
        <v>0.5</v>
      </c>
      <c r="H108" s="198">
        <v>0.75</v>
      </c>
      <c r="I108" s="198">
        <v>0.5</v>
      </c>
      <c r="J108" s="198">
        <v>0.5</v>
      </c>
      <c r="K108" s="40"/>
      <c r="L108" s="40"/>
      <c r="M108" s="40"/>
      <c r="N108" s="40"/>
      <c r="O108" s="40"/>
      <c r="P108" s="40"/>
      <c r="Q108" s="163"/>
    </row>
    <row r="109" spans="2:17" x14ac:dyDescent="0.25">
      <c r="B109" s="164"/>
      <c r="C109" s="174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163"/>
    </row>
    <row r="110" spans="2:17" x14ac:dyDescent="0.25">
      <c r="B110" s="164"/>
      <c r="C110" s="174"/>
      <c r="D110" s="218" t="s">
        <v>287</v>
      </c>
      <c r="E110" s="329" t="s">
        <v>153</v>
      </c>
      <c r="F110" s="329"/>
      <c r="G110" s="329"/>
      <c r="H110" s="329"/>
      <c r="I110" s="329"/>
      <c r="J110" s="329"/>
      <c r="K110" s="329"/>
      <c r="L110" s="329"/>
      <c r="M110" s="329"/>
      <c r="N110" s="330"/>
      <c r="O110" s="40"/>
      <c r="P110" s="40"/>
      <c r="Q110" s="163"/>
    </row>
    <row r="111" spans="2:17" x14ac:dyDescent="0.25">
      <c r="B111" s="164"/>
      <c r="C111" s="40"/>
      <c r="D111" s="218" t="s">
        <v>288</v>
      </c>
      <c r="E111" s="334" t="s">
        <v>138</v>
      </c>
      <c r="F111" s="334"/>
      <c r="G111" s="334"/>
      <c r="H111" s="334"/>
      <c r="I111" s="334"/>
      <c r="J111" s="334"/>
      <c r="K111" s="334"/>
      <c r="L111" s="334"/>
      <c r="M111" s="334"/>
      <c r="N111" s="334"/>
      <c r="O111" s="40"/>
      <c r="P111" s="40"/>
      <c r="Q111" s="163"/>
    </row>
    <row r="112" spans="2:17" ht="128.25" customHeight="1" x14ac:dyDescent="0.25">
      <c r="B112" s="164"/>
      <c r="C112" s="40"/>
      <c r="D112" s="218" t="s">
        <v>289</v>
      </c>
      <c r="E112" s="329" t="s">
        <v>154</v>
      </c>
      <c r="F112" s="329"/>
      <c r="G112" s="329"/>
      <c r="H112" s="329"/>
      <c r="I112" s="329"/>
      <c r="J112" s="329"/>
      <c r="K112" s="329"/>
      <c r="L112" s="329"/>
      <c r="M112" s="329"/>
      <c r="N112" s="330"/>
      <c r="O112" s="40"/>
      <c r="P112" s="40"/>
      <c r="Q112" s="163"/>
    </row>
    <row r="113" spans="2:17" x14ac:dyDescent="0.25">
      <c r="B113" s="164"/>
      <c r="C113" s="40"/>
      <c r="D113" s="218" t="s">
        <v>290</v>
      </c>
      <c r="E113" s="334" t="s">
        <v>138</v>
      </c>
      <c r="F113" s="335"/>
      <c r="G113" s="335"/>
      <c r="H113" s="335"/>
      <c r="I113" s="335"/>
      <c r="J113" s="335"/>
      <c r="K113" s="335"/>
      <c r="L113" s="335"/>
      <c r="M113" s="335"/>
      <c r="N113" s="335"/>
      <c r="O113" s="40"/>
      <c r="P113" s="40"/>
      <c r="Q113" s="163"/>
    </row>
    <row r="114" spans="2:17" x14ac:dyDescent="0.25">
      <c r="B114" s="164"/>
      <c r="C114" s="40"/>
      <c r="D114" s="218" t="s">
        <v>291</v>
      </c>
      <c r="E114" s="334" t="s">
        <v>138</v>
      </c>
      <c r="F114" s="335"/>
      <c r="G114" s="335"/>
      <c r="H114" s="335"/>
      <c r="I114" s="335"/>
      <c r="J114" s="335"/>
      <c r="K114" s="335"/>
      <c r="L114" s="335"/>
      <c r="M114" s="335"/>
      <c r="N114" s="335"/>
      <c r="O114" s="40"/>
      <c r="P114" s="40"/>
      <c r="Q114" s="163"/>
    </row>
    <row r="115" spans="2:17" x14ac:dyDescent="0.25">
      <c r="B115" s="164"/>
      <c r="C115" s="40"/>
      <c r="D115" s="13"/>
      <c r="E115" s="203"/>
      <c r="F115" s="171"/>
      <c r="G115" s="171"/>
      <c r="H115" s="171"/>
      <c r="I115" s="171"/>
      <c r="J115" s="171"/>
      <c r="K115" s="171"/>
      <c r="L115" s="171"/>
      <c r="M115" s="171"/>
      <c r="N115" s="171"/>
      <c r="O115" s="40"/>
      <c r="P115" s="40"/>
      <c r="Q115" s="163"/>
    </row>
    <row r="116" spans="2:17" x14ac:dyDescent="0.25">
      <c r="B116" s="164"/>
      <c r="C116" s="40"/>
      <c r="D116" s="201" t="s">
        <v>156</v>
      </c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163"/>
    </row>
    <row r="117" spans="2:17" x14ac:dyDescent="0.25">
      <c r="B117" s="164"/>
      <c r="C117" s="40"/>
      <c r="D117" s="40"/>
      <c r="E117" s="40"/>
      <c r="F117" s="196" t="s">
        <v>2</v>
      </c>
      <c r="G117" s="196" t="s">
        <v>142</v>
      </c>
      <c r="H117" s="196" t="s">
        <v>143</v>
      </c>
      <c r="I117" s="196" t="s">
        <v>144</v>
      </c>
      <c r="J117" s="40"/>
      <c r="K117" s="40"/>
      <c r="L117" s="40"/>
      <c r="M117" s="40"/>
      <c r="N117" s="40"/>
      <c r="O117" s="40"/>
      <c r="P117" s="40"/>
      <c r="Q117" s="163"/>
    </row>
    <row r="118" spans="2:17" ht="34.5" customHeight="1" x14ac:dyDescent="0.25">
      <c r="B118" s="164"/>
      <c r="C118" s="40"/>
      <c r="D118" s="313" t="s">
        <v>141</v>
      </c>
      <c r="E118" s="313"/>
      <c r="F118" s="197">
        <v>1</v>
      </c>
      <c r="G118" s="197">
        <v>1</v>
      </c>
      <c r="H118" s="197">
        <v>1</v>
      </c>
      <c r="I118" s="197">
        <v>1</v>
      </c>
      <c r="J118" s="40"/>
      <c r="K118" s="40"/>
      <c r="L118" s="40"/>
      <c r="M118" s="40"/>
      <c r="N118" s="40"/>
      <c r="O118" s="40"/>
      <c r="P118" s="40"/>
      <c r="Q118" s="163"/>
    </row>
    <row r="119" spans="2:17" ht="15.75" thickBot="1" x14ac:dyDescent="0.3">
      <c r="B119" s="165"/>
      <c r="C119" s="166"/>
      <c r="D119" s="166"/>
      <c r="E119" s="166"/>
      <c r="F119" s="166"/>
      <c r="G119" s="166"/>
      <c r="H119" s="166"/>
      <c r="I119" s="166"/>
      <c r="J119" s="166"/>
      <c r="K119" s="166"/>
      <c r="L119" s="166"/>
      <c r="M119" s="166"/>
      <c r="N119" s="166"/>
      <c r="O119" s="166"/>
      <c r="P119" s="166"/>
      <c r="Q119" s="168"/>
    </row>
    <row r="120" spans="2:17" x14ac:dyDescent="0.25"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</row>
    <row r="121" spans="2:17" x14ac:dyDescent="0.25"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</row>
    <row r="122" spans="2:17" ht="15.75" thickBot="1" x14ac:dyDescent="0.3"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</row>
    <row r="123" spans="2:17" x14ac:dyDescent="0.25">
      <c r="B123" s="175"/>
      <c r="C123" s="159"/>
      <c r="D123" s="159"/>
      <c r="E123" s="159"/>
      <c r="F123" s="159"/>
      <c r="G123" s="159"/>
      <c r="H123" s="159"/>
      <c r="I123" s="159"/>
      <c r="J123" s="159"/>
      <c r="K123" s="159"/>
      <c r="L123" s="159"/>
      <c r="M123" s="159"/>
      <c r="N123" s="159"/>
      <c r="O123" s="159"/>
      <c r="P123" s="199"/>
      <c r="Q123" s="160"/>
    </row>
    <row r="124" spans="2:17" ht="15.75" customHeight="1" x14ac:dyDescent="0.25">
      <c r="B124" s="164"/>
      <c r="C124" s="194" t="s">
        <v>146</v>
      </c>
      <c r="D124" s="20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163"/>
    </row>
    <row r="125" spans="2:17" x14ac:dyDescent="0.25">
      <c r="B125" s="164"/>
      <c r="C125" s="174"/>
      <c r="D125" s="201" t="s">
        <v>56</v>
      </c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163"/>
    </row>
    <row r="126" spans="2:17" x14ac:dyDescent="0.25">
      <c r="B126" s="164"/>
      <c r="C126" s="174"/>
      <c r="D126" s="40"/>
      <c r="E126" s="40"/>
      <c r="F126" s="196" t="s">
        <v>60</v>
      </c>
      <c r="G126" s="196" t="s">
        <v>81</v>
      </c>
      <c r="H126" s="40"/>
      <c r="I126" s="40"/>
      <c r="J126" s="40"/>
      <c r="K126" s="40"/>
      <c r="L126" s="40"/>
      <c r="M126" s="40"/>
      <c r="N126" s="40"/>
      <c r="O126" s="40"/>
      <c r="P126" s="40"/>
      <c r="Q126" s="163"/>
    </row>
    <row r="127" spans="2:17" ht="35.25" customHeight="1" x14ac:dyDescent="0.25">
      <c r="B127" s="164"/>
      <c r="C127" s="174"/>
      <c r="D127" s="313" t="s">
        <v>133</v>
      </c>
      <c r="E127" s="313"/>
      <c r="F127" s="198">
        <v>1.5</v>
      </c>
      <c r="G127" s="198">
        <v>1.5</v>
      </c>
      <c r="H127" s="40"/>
      <c r="I127" s="40"/>
      <c r="J127" s="40"/>
      <c r="K127" s="40"/>
      <c r="L127" s="40"/>
      <c r="M127" s="40"/>
      <c r="N127" s="40"/>
      <c r="O127" s="40"/>
      <c r="P127" s="40"/>
      <c r="Q127" s="163"/>
    </row>
    <row r="128" spans="2:17" x14ac:dyDescent="0.25">
      <c r="B128" s="164"/>
      <c r="C128" s="174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163"/>
    </row>
    <row r="129" spans="2:17" x14ac:dyDescent="0.25">
      <c r="B129" s="164"/>
      <c r="C129" s="40"/>
      <c r="D129" s="217" t="s">
        <v>292</v>
      </c>
      <c r="E129" s="202" t="s">
        <v>138</v>
      </c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163"/>
    </row>
    <row r="130" spans="2:17" x14ac:dyDescent="0.25">
      <c r="B130" s="164"/>
      <c r="C130" s="40"/>
      <c r="D130" s="217" t="s">
        <v>293</v>
      </c>
      <c r="E130" s="202" t="s">
        <v>139</v>
      </c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163"/>
    </row>
    <row r="131" spans="2:17" x14ac:dyDescent="0.25">
      <c r="B131" s="164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163"/>
    </row>
    <row r="132" spans="2:17" x14ac:dyDescent="0.25">
      <c r="B132" s="164"/>
      <c r="C132" s="40"/>
      <c r="D132" s="201" t="s">
        <v>57</v>
      </c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163"/>
    </row>
    <row r="133" spans="2:17" x14ac:dyDescent="0.25">
      <c r="B133" s="164"/>
      <c r="C133" s="174"/>
      <c r="D133" s="40"/>
      <c r="E133" s="40"/>
      <c r="F133" s="196" t="s">
        <v>61</v>
      </c>
      <c r="G133" s="196" t="s">
        <v>62</v>
      </c>
      <c r="H133" s="196" t="s">
        <v>63</v>
      </c>
      <c r="I133" s="196" t="s">
        <v>64</v>
      </c>
      <c r="J133" s="204"/>
      <c r="K133" s="40"/>
      <c r="L133" s="40"/>
      <c r="M133" s="40"/>
      <c r="N133" s="40"/>
      <c r="O133" s="40"/>
      <c r="P133" s="40"/>
      <c r="Q133" s="163"/>
    </row>
    <row r="134" spans="2:17" ht="33.75" customHeight="1" x14ac:dyDescent="0.25">
      <c r="B134" s="164"/>
      <c r="C134" s="174"/>
      <c r="D134" s="316" t="s">
        <v>133</v>
      </c>
      <c r="E134" s="317"/>
      <c r="F134" s="198">
        <v>1.25</v>
      </c>
      <c r="G134" s="198">
        <v>0.75</v>
      </c>
      <c r="H134" s="198">
        <v>0.5</v>
      </c>
      <c r="I134" s="198">
        <v>0.5</v>
      </c>
      <c r="J134" s="205"/>
      <c r="K134" s="40"/>
      <c r="L134" s="40"/>
      <c r="M134" s="40"/>
      <c r="N134" s="40"/>
      <c r="O134" s="40"/>
      <c r="P134" s="40"/>
      <c r="Q134" s="163"/>
    </row>
    <row r="135" spans="2:17" x14ac:dyDescent="0.25">
      <c r="B135" s="164"/>
      <c r="C135" s="174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163"/>
    </row>
    <row r="136" spans="2:17" x14ac:dyDescent="0.25">
      <c r="B136" s="164"/>
      <c r="C136" s="40"/>
      <c r="D136" s="218" t="s">
        <v>294</v>
      </c>
      <c r="E136" s="334" t="s">
        <v>138</v>
      </c>
      <c r="F136" s="334"/>
      <c r="G136" s="334"/>
      <c r="H136" s="334"/>
      <c r="I136" s="334"/>
      <c r="J136" s="334"/>
      <c r="K136" s="334"/>
      <c r="L136" s="334"/>
      <c r="M136" s="334"/>
      <c r="N136" s="334"/>
      <c r="O136" s="40"/>
      <c r="P136" s="40"/>
      <c r="Q136" s="163"/>
    </row>
    <row r="137" spans="2:17" x14ac:dyDescent="0.25">
      <c r="B137" s="164"/>
      <c r="C137" s="40"/>
      <c r="D137" s="218" t="s">
        <v>295</v>
      </c>
      <c r="E137" s="336" t="s">
        <v>138</v>
      </c>
      <c r="F137" s="337"/>
      <c r="G137" s="337"/>
      <c r="H137" s="337"/>
      <c r="I137" s="337"/>
      <c r="J137" s="337"/>
      <c r="K137" s="337"/>
      <c r="L137" s="337"/>
      <c r="M137" s="337"/>
      <c r="N137" s="338"/>
      <c r="O137" s="40"/>
      <c r="P137" s="40"/>
      <c r="Q137" s="163"/>
    </row>
    <row r="138" spans="2:17" x14ac:dyDescent="0.25">
      <c r="B138" s="164"/>
      <c r="C138" s="40"/>
      <c r="D138" s="218" t="s">
        <v>296</v>
      </c>
      <c r="E138" s="334" t="s">
        <v>138</v>
      </c>
      <c r="F138" s="335"/>
      <c r="G138" s="335"/>
      <c r="H138" s="335"/>
      <c r="I138" s="335"/>
      <c r="J138" s="335"/>
      <c r="K138" s="335"/>
      <c r="L138" s="335"/>
      <c r="M138" s="335"/>
      <c r="N138" s="335"/>
      <c r="O138" s="40"/>
      <c r="P138" s="40"/>
      <c r="Q138" s="163"/>
    </row>
    <row r="139" spans="2:17" x14ac:dyDescent="0.25">
      <c r="B139" s="164"/>
      <c r="C139" s="40"/>
      <c r="D139" s="218" t="s">
        <v>297</v>
      </c>
      <c r="E139" s="334" t="s">
        <v>138</v>
      </c>
      <c r="F139" s="335"/>
      <c r="G139" s="335"/>
      <c r="H139" s="335"/>
      <c r="I139" s="335"/>
      <c r="J139" s="335"/>
      <c r="K139" s="335"/>
      <c r="L139" s="335"/>
      <c r="M139" s="335"/>
      <c r="N139" s="335"/>
      <c r="O139" s="40"/>
      <c r="P139" s="40"/>
      <c r="Q139" s="163"/>
    </row>
    <row r="140" spans="2:17" x14ac:dyDescent="0.25">
      <c r="B140" s="164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163"/>
    </row>
    <row r="141" spans="2:17" x14ac:dyDescent="0.25">
      <c r="B141" s="164"/>
      <c r="C141" s="40"/>
      <c r="D141" s="201" t="s">
        <v>6</v>
      </c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163"/>
    </row>
    <row r="142" spans="2:17" x14ac:dyDescent="0.25">
      <c r="B142" s="164"/>
      <c r="C142" s="174"/>
      <c r="D142" s="40"/>
      <c r="E142" s="40"/>
      <c r="F142" s="196" t="s">
        <v>65</v>
      </c>
      <c r="G142" s="206"/>
      <c r="H142" s="206"/>
      <c r="I142" s="206"/>
      <c r="J142" s="206"/>
      <c r="K142" s="206"/>
      <c r="L142" s="206"/>
      <c r="M142" s="206"/>
      <c r="N142" s="40"/>
      <c r="O142" s="40"/>
      <c r="P142" s="40"/>
      <c r="Q142" s="163"/>
    </row>
    <row r="143" spans="2:17" ht="33.75" customHeight="1" x14ac:dyDescent="0.25">
      <c r="B143" s="164"/>
      <c r="C143" s="174"/>
      <c r="D143" s="313" t="s">
        <v>133</v>
      </c>
      <c r="E143" s="313"/>
      <c r="F143" s="198">
        <v>1</v>
      </c>
      <c r="G143" s="339"/>
      <c r="H143" s="339"/>
      <c r="I143" s="339"/>
      <c r="J143" s="207"/>
      <c r="K143" s="207"/>
      <c r="L143" s="207"/>
      <c r="M143" s="207"/>
      <c r="N143" s="40"/>
      <c r="O143" s="40"/>
      <c r="P143" s="40"/>
      <c r="Q143" s="163"/>
    </row>
    <row r="144" spans="2:17" x14ac:dyDescent="0.25">
      <c r="B144" s="164"/>
      <c r="C144" s="174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163"/>
    </row>
    <row r="145" spans="2:17" x14ac:dyDescent="0.25">
      <c r="B145" s="164"/>
      <c r="C145" s="40"/>
      <c r="D145" s="218" t="s">
        <v>298</v>
      </c>
      <c r="E145" s="340" t="s">
        <v>240</v>
      </c>
      <c r="F145" s="340"/>
      <c r="G145" s="340"/>
      <c r="H145" s="340"/>
      <c r="I145" s="340"/>
      <c r="J145" s="340"/>
      <c r="K145" s="340"/>
      <c r="L145" s="340"/>
      <c r="M145" s="340"/>
      <c r="N145" s="340"/>
      <c r="O145" s="40"/>
      <c r="P145" s="40"/>
      <c r="Q145" s="163"/>
    </row>
    <row r="146" spans="2:17" x14ac:dyDescent="0.25">
      <c r="B146" s="164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163"/>
    </row>
    <row r="147" spans="2:17" x14ac:dyDescent="0.25">
      <c r="B147" s="164"/>
      <c r="C147" s="40"/>
      <c r="D147" s="201" t="s">
        <v>7</v>
      </c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163"/>
    </row>
    <row r="148" spans="2:17" x14ac:dyDescent="0.25">
      <c r="B148" s="164"/>
      <c r="C148" s="174"/>
      <c r="D148" s="40"/>
      <c r="E148" s="40"/>
      <c r="F148" s="196" t="s">
        <v>67</v>
      </c>
      <c r="G148" s="196" t="s">
        <v>70</v>
      </c>
      <c r="H148" s="196" t="s">
        <v>71</v>
      </c>
      <c r="I148" s="40"/>
      <c r="J148" s="40"/>
      <c r="K148" s="40"/>
      <c r="L148" s="40"/>
      <c r="M148" s="40"/>
      <c r="N148" s="40"/>
      <c r="O148" s="40"/>
      <c r="P148" s="40"/>
      <c r="Q148" s="163"/>
    </row>
    <row r="149" spans="2:17" ht="31.5" customHeight="1" x14ac:dyDescent="0.25">
      <c r="B149" s="164"/>
      <c r="C149" s="174"/>
      <c r="D149" s="313" t="s">
        <v>133</v>
      </c>
      <c r="E149" s="313"/>
      <c r="F149" s="198" t="s">
        <v>157</v>
      </c>
      <c r="G149" s="198" t="s">
        <v>157</v>
      </c>
      <c r="H149" s="198" t="s">
        <v>157</v>
      </c>
      <c r="I149" s="40"/>
      <c r="J149" s="40"/>
      <c r="K149" s="40"/>
      <c r="L149" s="40"/>
      <c r="M149" s="40"/>
      <c r="N149" s="40"/>
      <c r="O149" s="40"/>
      <c r="P149" s="40"/>
      <c r="Q149" s="163"/>
    </row>
    <row r="150" spans="2:17" x14ac:dyDescent="0.25">
      <c r="B150" s="164"/>
      <c r="C150" s="174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163"/>
    </row>
    <row r="151" spans="2:17" ht="23.25" customHeight="1" x14ac:dyDescent="0.25">
      <c r="B151" s="164"/>
      <c r="C151" s="40"/>
      <c r="D151" s="218" t="s">
        <v>299</v>
      </c>
      <c r="E151" s="329" t="s">
        <v>241</v>
      </c>
      <c r="F151" s="329"/>
      <c r="G151" s="329"/>
      <c r="H151" s="329"/>
      <c r="I151" s="329"/>
      <c r="J151" s="329"/>
      <c r="K151" s="329"/>
      <c r="L151" s="329"/>
      <c r="M151" s="329"/>
      <c r="N151" s="329"/>
      <c r="O151" s="40"/>
      <c r="P151" s="40"/>
      <c r="Q151" s="163"/>
    </row>
    <row r="152" spans="2:17" ht="23.25" customHeight="1" x14ac:dyDescent="0.25">
      <c r="B152" s="164"/>
      <c r="C152" s="40"/>
      <c r="D152" s="218" t="s">
        <v>300</v>
      </c>
      <c r="E152" s="329"/>
      <c r="F152" s="329"/>
      <c r="G152" s="329"/>
      <c r="H152" s="329"/>
      <c r="I152" s="329"/>
      <c r="J152" s="329"/>
      <c r="K152" s="329"/>
      <c r="L152" s="329"/>
      <c r="M152" s="329"/>
      <c r="N152" s="329"/>
      <c r="O152" s="40"/>
      <c r="P152" s="40"/>
      <c r="Q152" s="163"/>
    </row>
    <row r="153" spans="2:17" ht="23.25" customHeight="1" x14ac:dyDescent="0.25">
      <c r="B153" s="164"/>
      <c r="C153" s="40"/>
      <c r="D153" s="218" t="s">
        <v>301</v>
      </c>
      <c r="E153" s="329"/>
      <c r="F153" s="329"/>
      <c r="G153" s="329"/>
      <c r="H153" s="329"/>
      <c r="I153" s="329"/>
      <c r="J153" s="329"/>
      <c r="K153" s="329"/>
      <c r="L153" s="329"/>
      <c r="M153" s="329"/>
      <c r="N153" s="329"/>
      <c r="O153" s="40"/>
      <c r="P153" s="40"/>
      <c r="Q153" s="163"/>
    </row>
    <row r="154" spans="2:17" x14ac:dyDescent="0.25">
      <c r="B154" s="164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163"/>
    </row>
    <row r="155" spans="2:17" x14ac:dyDescent="0.25">
      <c r="B155" s="164"/>
      <c r="C155" s="40"/>
      <c r="D155" s="201" t="s">
        <v>54</v>
      </c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163"/>
    </row>
    <row r="156" spans="2:17" x14ac:dyDescent="0.25">
      <c r="B156" s="164"/>
      <c r="C156" s="40"/>
      <c r="D156" s="201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163"/>
    </row>
    <row r="157" spans="2:17" x14ac:dyDescent="0.25">
      <c r="B157" s="164"/>
      <c r="C157" s="174"/>
      <c r="D157" s="40"/>
      <c r="E157" s="40"/>
      <c r="F157" s="196" t="s">
        <v>72</v>
      </c>
      <c r="G157" s="196" t="s">
        <v>73</v>
      </c>
      <c r="H157" s="206"/>
      <c r="I157" s="40"/>
      <c r="J157" s="40"/>
      <c r="K157" s="40"/>
      <c r="L157" s="40"/>
      <c r="M157" s="40"/>
      <c r="N157" s="40"/>
      <c r="O157" s="40"/>
      <c r="P157" s="40"/>
      <c r="Q157" s="163"/>
    </row>
    <row r="158" spans="2:17" ht="31.5" customHeight="1" x14ac:dyDescent="0.25">
      <c r="B158" s="164"/>
      <c r="C158" s="174"/>
      <c r="D158" s="313" t="s">
        <v>133</v>
      </c>
      <c r="E158" s="313"/>
      <c r="F158" s="198">
        <v>2</v>
      </c>
      <c r="G158" s="198">
        <v>1</v>
      </c>
      <c r="H158" s="207"/>
      <c r="I158" s="40"/>
      <c r="J158" s="40"/>
      <c r="K158" s="40"/>
      <c r="L158" s="40"/>
      <c r="M158" s="40"/>
      <c r="N158" s="40"/>
      <c r="O158" s="40"/>
      <c r="P158" s="40"/>
      <c r="Q158" s="163"/>
    </row>
    <row r="159" spans="2:17" x14ac:dyDescent="0.25">
      <c r="B159" s="164"/>
      <c r="C159" s="174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163"/>
    </row>
    <row r="160" spans="2:17" x14ac:dyDescent="0.25">
      <c r="B160" s="164"/>
      <c r="C160" s="40"/>
      <c r="D160" s="218" t="s">
        <v>302</v>
      </c>
      <c r="E160" s="326" t="s">
        <v>158</v>
      </c>
      <c r="F160" s="327"/>
      <c r="G160" s="327"/>
      <c r="H160" s="327"/>
      <c r="I160" s="327"/>
      <c r="J160" s="327"/>
      <c r="K160" s="327"/>
      <c r="L160" s="327"/>
      <c r="M160" s="327"/>
      <c r="N160" s="328"/>
      <c r="O160" s="40"/>
      <c r="P160" s="40"/>
      <c r="Q160" s="163"/>
    </row>
    <row r="161" spans="2:17" x14ac:dyDescent="0.25">
      <c r="B161" s="164"/>
      <c r="C161" s="40"/>
      <c r="D161" s="218" t="s">
        <v>303</v>
      </c>
      <c r="E161" s="326" t="s">
        <v>158</v>
      </c>
      <c r="F161" s="327"/>
      <c r="G161" s="327"/>
      <c r="H161" s="327"/>
      <c r="I161" s="327"/>
      <c r="J161" s="327"/>
      <c r="K161" s="327"/>
      <c r="L161" s="327"/>
      <c r="M161" s="327"/>
      <c r="N161" s="328"/>
      <c r="O161" s="40"/>
      <c r="P161" s="40"/>
      <c r="Q161" s="163"/>
    </row>
    <row r="162" spans="2:17" x14ac:dyDescent="0.25">
      <c r="B162" s="164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163"/>
    </row>
    <row r="163" spans="2:17" x14ac:dyDescent="0.25">
      <c r="B163" s="164"/>
      <c r="C163" s="40"/>
      <c r="D163" s="201" t="s">
        <v>10</v>
      </c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163"/>
    </row>
    <row r="164" spans="2:17" x14ac:dyDescent="0.25">
      <c r="B164" s="164"/>
      <c r="C164" s="174"/>
      <c r="D164" s="40"/>
      <c r="E164" s="40"/>
      <c r="F164" s="196" t="s">
        <v>74</v>
      </c>
      <c r="G164" s="204"/>
      <c r="H164" s="206"/>
      <c r="I164" s="40"/>
      <c r="J164" s="40"/>
      <c r="K164" s="40"/>
      <c r="L164" s="40"/>
      <c r="M164" s="40"/>
      <c r="N164" s="40"/>
      <c r="O164" s="40"/>
      <c r="P164" s="40"/>
      <c r="Q164" s="163"/>
    </row>
    <row r="165" spans="2:17" ht="31.5" customHeight="1" x14ac:dyDescent="0.25">
      <c r="B165" s="164"/>
      <c r="C165" s="174"/>
      <c r="D165" s="313" t="s">
        <v>133</v>
      </c>
      <c r="E165" s="313"/>
      <c r="F165" s="198">
        <v>1</v>
      </c>
      <c r="G165" s="205"/>
      <c r="H165" s="207"/>
      <c r="I165" s="40"/>
      <c r="J165" s="40"/>
      <c r="K165" s="40"/>
      <c r="L165" s="40"/>
      <c r="M165" s="40"/>
      <c r="N165" s="40"/>
      <c r="O165" s="40"/>
      <c r="P165" s="40"/>
      <c r="Q165" s="163"/>
    </row>
    <row r="166" spans="2:17" x14ac:dyDescent="0.25">
      <c r="B166" s="164"/>
      <c r="C166" s="174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163"/>
    </row>
    <row r="167" spans="2:17" x14ac:dyDescent="0.25">
      <c r="B167" s="164"/>
      <c r="C167" s="40"/>
      <c r="D167" s="218" t="s">
        <v>304</v>
      </c>
      <c r="E167" s="326" t="s">
        <v>159</v>
      </c>
      <c r="F167" s="327"/>
      <c r="G167" s="327"/>
      <c r="H167" s="327"/>
      <c r="I167" s="327"/>
      <c r="J167" s="327"/>
      <c r="K167" s="327"/>
      <c r="L167" s="327"/>
      <c r="M167" s="327"/>
      <c r="N167" s="328"/>
      <c r="O167" s="40"/>
      <c r="P167" s="40"/>
      <c r="Q167" s="163"/>
    </row>
    <row r="168" spans="2:17" x14ac:dyDescent="0.25">
      <c r="B168" s="164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163"/>
    </row>
    <row r="169" spans="2:17" x14ac:dyDescent="0.25">
      <c r="B169" s="164"/>
      <c r="C169" s="40"/>
      <c r="D169" s="201" t="s">
        <v>55</v>
      </c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163"/>
    </row>
    <row r="170" spans="2:17" x14ac:dyDescent="0.25">
      <c r="B170" s="164"/>
      <c r="C170" s="174"/>
      <c r="D170" s="40"/>
      <c r="E170" s="40"/>
      <c r="F170" s="196" t="s">
        <v>75</v>
      </c>
      <c r="G170" s="204"/>
      <c r="H170" s="206"/>
      <c r="I170" s="40"/>
      <c r="J170" s="40"/>
      <c r="K170" s="40"/>
      <c r="L170" s="40"/>
      <c r="M170" s="40"/>
      <c r="N170" s="40"/>
      <c r="O170" s="40"/>
      <c r="P170" s="40"/>
      <c r="Q170" s="163"/>
    </row>
    <row r="171" spans="2:17" ht="31.5" customHeight="1" x14ac:dyDescent="0.25">
      <c r="B171" s="164"/>
      <c r="C171" s="174"/>
      <c r="D171" s="313" t="s">
        <v>133</v>
      </c>
      <c r="E171" s="313"/>
      <c r="F171" s="198">
        <v>1</v>
      </c>
      <c r="G171" s="205"/>
      <c r="H171" s="207"/>
      <c r="I171" s="40"/>
      <c r="J171" s="40"/>
      <c r="K171" s="40"/>
      <c r="L171" s="40"/>
      <c r="M171" s="40"/>
      <c r="N171" s="40"/>
      <c r="O171" s="40"/>
      <c r="P171" s="40"/>
      <c r="Q171" s="163"/>
    </row>
    <row r="172" spans="2:17" x14ac:dyDescent="0.25">
      <c r="B172" s="164"/>
      <c r="C172" s="174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163"/>
    </row>
    <row r="173" spans="2:17" ht="15" customHeight="1" x14ac:dyDescent="0.25">
      <c r="B173" s="164"/>
      <c r="C173" s="40"/>
      <c r="D173" s="218" t="s">
        <v>305</v>
      </c>
      <c r="E173" s="326" t="s">
        <v>159</v>
      </c>
      <c r="F173" s="327"/>
      <c r="G173" s="327"/>
      <c r="H173" s="327"/>
      <c r="I173" s="327"/>
      <c r="J173" s="327"/>
      <c r="K173" s="327"/>
      <c r="L173" s="327"/>
      <c r="M173" s="327"/>
      <c r="N173" s="328"/>
      <c r="O173" s="40"/>
      <c r="P173" s="40"/>
      <c r="Q173" s="163"/>
    </row>
    <row r="174" spans="2:17" x14ac:dyDescent="0.25">
      <c r="B174" s="164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163"/>
    </row>
    <row r="175" spans="2:17" x14ac:dyDescent="0.25">
      <c r="B175" s="164"/>
      <c r="C175" s="40"/>
      <c r="D175" s="201" t="s">
        <v>160</v>
      </c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163"/>
    </row>
    <row r="176" spans="2:17" ht="39" customHeight="1" x14ac:dyDescent="0.25">
      <c r="B176" s="164"/>
      <c r="C176" s="40"/>
      <c r="D176" s="40"/>
      <c r="E176" s="40"/>
      <c r="F176" s="208" t="s">
        <v>56</v>
      </c>
      <c r="G176" s="208" t="s">
        <v>161</v>
      </c>
      <c r="H176" s="208" t="s">
        <v>6</v>
      </c>
      <c r="I176" s="208" t="s">
        <v>162</v>
      </c>
      <c r="J176" s="208" t="s">
        <v>11</v>
      </c>
      <c r="K176" s="208" t="s">
        <v>163</v>
      </c>
      <c r="L176" s="208" t="s">
        <v>164</v>
      </c>
      <c r="M176" s="40"/>
      <c r="N176" s="40"/>
      <c r="O176" s="40"/>
      <c r="P176" s="40"/>
      <c r="Q176" s="163"/>
    </row>
    <row r="177" spans="2:17" ht="34.5" customHeight="1" x14ac:dyDescent="0.25">
      <c r="B177" s="164"/>
      <c r="C177" s="40"/>
      <c r="D177" s="313" t="s">
        <v>141</v>
      </c>
      <c r="E177" s="313"/>
      <c r="F177" s="197">
        <v>1</v>
      </c>
      <c r="G177" s="197">
        <v>2</v>
      </c>
      <c r="H177" s="197">
        <v>2</v>
      </c>
      <c r="I177" s="197">
        <v>2</v>
      </c>
      <c r="J177" s="197">
        <v>1</v>
      </c>
      <c r="K177" s="197">
        <v>1</v>
      </c>
      <c r="L177" s="197">
        <v>1</v>
      </c>
      <c r="M177" s="40"/>
      <c r="N177" s="40"/>
      <c r="O177" s="40"/>
      <c r="P177" s="40"/>
      <c r="Q177" s="163"/>
    </row>
    <row r="178" spans="2:17" ht="15.75" thickBot="1" x14ac:dyDescent="0.3">
      <c r="B178" s="165"/>
      <c r="C178" s="166"/>
      <c r="D178" s="166"/>
      <c r="E178" s="166"/>
      <c r="F178" s="166"/>
      <c r="G178" s="166"/>
      <c r="H178" s="166"/>
      <c r="I178" s="166"/>
      <c r="J178" s="166"/>
      <c r="K178" s="166"/>
      <c r="L178" s="166"/>
      <c r="M178" s="166"/>
      <c r="N178" s="166"/>
      <c r="O178" s="166"/>
      <c r="P178" s="166"/>
      <c r="Q178" s="168"/>
    </row>
    <row r="179" spans="2:17" x14ac:dyDescent="0.25"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</row>
    <row r="180" spans="2:17" x14ac:dyDescent="0.25"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</row>
  </sheetData>
  <sheetProtection password="CDBA" sheet="1" objects="1" scenarios="1" selectLockedCells="1" selectUnlockedCells="1"/>
  <mergeCells count="76">
    <mergeCell ref="D165:E165"/>
    <mergeCell ref="E167:N167"/>
    <mergeCell ref="D171:E171"/>
    <mergeCell ref="E173:N173"/>
    <mergeCell ref="D177:E177"/>
    <mergeCell ref="E161:N161"/>
    <mergeCell ref="D127:E127"/>
    <mergeCell ref="D134:E134"/>
    <mergeCell ref="E136:N136"/>
    <mergeCell ref="E137:N137"/>
    <mergeCell ref="E138:N138"/>
    <mergeCell ref="D143:E143"/>
    <mergeCell ref="G143:I143"/>
    <mergeCell ref="E145:N145"/>
    <mergeCell ref="D149:E149"/>
    <mergeCell ref="E151:N153"/>
    <mergeCell ref="D158:E158"/>
    <mergeCell ref="E160:N160"/>
    <mergeCell ref="E139:N139"/>
    <mergeCell ref="D118:E118"/>
    <mergeCell ref="E98:N98"/>
    <mergeCell ref="E99:N99"/>
    <mergeCell ref="E100:N100"/>
    <mergeCell ref="E101:N101"/>
    <mergeCell ref="E102:N102"/>
    <mergeCell ref="E103:N103"/>
    <mergeCell ref="D108:E108"/>
    <mergeCell ref="E110:N110"/>
    <mergeCell ref="E111:N111"/>
    <mergeCell ref="E112:N112"/>
    <mergeCell ref="E114:N114"/>
    <mergeCell ref="E104:N104"/>
    <mergeCell ref="E113:N113"/>
    <mergeCell ref="E95:N97"/>
    <mergeCell ref="E71:N74"/>
    <mergeCell ref="E75:N75"/>
    <mergeCell ref="E76:N76"/>
    <mergeCell ref="D81:E81"/>
    <mergeCell ref="E83:N83"/>
    <mergeCell ref="E84:N84"/>
    <mergeCell ref="E85:N85"/>
    <mergeCell ref="E86:N86"/>
    <mergeCell ref="E87:N87"/>
    <mergeCell ref="D92:E92"/>
    <mergeCell ref="G92:I92"/>
    <mergeCell ref="E77:N77"/>
    <mergeCell ref="E88:N88"/>
    <mergeCell ref="E94:N94"/>
    <mergeCell ref="D69:E69"/>
    <mergeCell ref="F69:I69"/>
    <mergeCell ref="E39:N39"/>
    <mergeCell ref="E40:N42"/>
    <mergeCell ref="E43:N43"/>
    <mergeCell ref="E44:N44"/>
    <mergeCell ref="E46:N46"/>
    <mergeCell ref="E47:N47"/>
    <mergeCell ref="D51:E51"/>
    <mergeCell ref="E53:N53"/>
    <mergeCell ref="E54:N54"/>
    <mergeCell ref="D59:E59"/>
    <mergeCell ref="E45:N45"/>
    <mergeCell ref="E55:N55"/>
    <mergeCell ref="E29:N29"/>
    <mergeCell ref="E30:N30"/>
    <mergeCell ref="E31:N31"/>
    <mergeCell ref="E32:N32"/>
    <mergeCell ref="D37:E37"/>
    <mergeCell ref="G37:I37"/>
    <mergeCell ref="E33:N33"/>
    <mergeCell ref="E28:N28"/>
    <mergeCell ref="B2:Q2"/>
    <mergeCell ref="D18:E18"/>
    <mergeCell ref="E20:N20"/>
    <mergeCell ref="E21:N21"/>
    <mergeCell ref="D26:E26"/>
    <mergeCell ref="E22:N22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0" tint="-0.249977111117893"/>
  </sheetPr>
  <dimension ref="B1:S14"/>
  <sheetViews>
    <sheetView workbookViewId="0">
      <selection activeCell="L8" sqref="L8"/>
    </sheetView>
  </sheetViews>
  <sheetFormatPr baseColWidth="10" defaultRowHeight="15" x14ac:dyDescent="0.25"/>
  <cols>
    <col min="9" max="9" width="28.7109375" bestFit="1" customWidth="1"/>
    <col min="12" max="12" width="25.42578125" bestFit="1" customWidth="1"/>
  </cols>
  <sheetData>
    <row r="1" spans="2:19" x14ac:dyDescent="0.25">
      <c r="N1" t="s">
        <v>44</v>
      </c>
      <c r="O1" t="s">
        <v>306</v>
      </c>
    </row>
    <row r="2" spans="2:19" x14ac:dyDescent="0.25">
      <c r="D2" s="12"/>
      <c r="F2" s="31">
        <v>0</v>
      </c>
      <c r="I2" t="s">
        <v>21</v>
      </c>
      <c r="J2">
        <v>0</v>
      </c>
      <c r="K2">
        <f>J2/3</f>
        <v>0</v>
      </c>
      <c r="L2" t="s">
        <v>13</v>
      </c>
      <c r="M2">
        <f>3/10</f>
        <v>0.3</v>
      </c>
      <c r="N2">
        <f>M2/3</f>
        <v>9.9999999999999992E-2</v>
      </c>
      <c r="O2">
        <f>M2/3*0.75</f>
        <v>7.4999999999999997E-2</v>
      </c>
      <c r="P2" t="s">
        <v>32</v>
      </c>
      <c r="Q2">
        <v>0</v>
      </c>
      <c r="S2" t="s">
        <v>53</v>
      </c>
    </row>
    <row r="3" spans="2:19" x14ac:dyDescent="0.25">
      <c r="B3" t="s">
        <v>4</v>
      </c>
      <c r="D3" s="12">
        <v>3.472222222222222E-3</v>
      </c>
      <c r="F3" s="14">
        <v>0.1</v>
      </c>
      <c r="I3" t="s">
        <v>22</v>
      </c>
      <c r="J3">
        <v>1</v>
      </c>
      <c r="K3">
        <f>J3/3</f>
        <v>0.33333333333333331</v>
      </c>
      <c r="L3" s="26" t="s">
        <v>19</v>
      </c>
      <c r="M3">
        <f>3/10*2</f>
        <v>0.6</v>
      </c>
      <c r="N3">
        <f t="shared" ref="N3:N8" si="0">M3/3</f>
        <v>0.19999999999999998</v>
      </c>
      <c r="O3">
        <f t="shared" ref="O3:O8" si="1">M3/3*0.75</f>
        <v>0.15</v>
      </c>
      <c r="P3" t="s">
        <v>33</v>
      </c>
      <c r="Q3">
        <v>3</v>
      </c>
      <c r="S3" t="s">
        <v>37</v>
      </c>
    </row>
    <row r="4" spans="2:19" x14ac:dyDescent="0.25">
      <c r="B4" t="s">
        <v>3</v>
      </c>
      <c r="D4" s="12">
        <v>6.9444444444444441E-3</v>
      </c>
      <c r="F4" s="14">
        <v>0.2</v>
      </c>
      <c r="I4" t="s">
        <v>23</v>
      </c>
      <c r="J4">
        <v>1</v>
      </c>
      <c r="K4">
        <f>J4/3</f>
        <v>0.33333333333333331</v>
      </c>
      <c r="L4" s="26" t="s">
        <v>18</v>
      </c>
      <c r="M4">
        <f>3/10*2</f>
        <v>0.6</v>
      </c>
      <c r="N4">
        <f t="shared" si="0"/>
        <v>0.19999999999999998</v>
      </c>
      <c r="O4">
        <f t="shared" si="1"/>
        <v>0.15</v>
      </c>
      <c r="P4" t="s">
        <v>34</v>
      </c>
      <c r="Q4">
        <v>3</v>
      </c>
    </row>
    <row r="5" spans="2:19" x14ac:dyDescent="0.25">
      <c r="D5" s="12">
        <v>1.0416666666666666E-2</v>
      </c>
      <c r="F5" s="14">
        <v>0.3</v>
      </c>
      <c r="I5" t="s">
        <v>24</v>
      </c>
      <c r="J5">
        <v>0.5</v>
      </c>
      <c r="K5">
        <f>J5/3</f>
        <v>0.16666666666666666</v>
      </c>
      <c r="L5" t="s">
        <v>14</v>
      </c>
      <c r="M5">
        <f>3/10</f>
        <v>0.3</v>
      </c>
      <c r="N5">
        <f t="shared" si="0"/>
        <v>9.9999999999999992E-2</v>
      </c>
      <c r="O5">
        <f t="shared" si="1"/>
        <v>7.4999999999999997E-2</v>
      </c>
      <c r="P5" t="s">
        <v>35</v>
      </c>
      <c r="Q5">
        <v>3</v>
      </c>
    </row>
    <row r="6" spans="2:19" x14ac:dyDescent="0.25">
      <c r="B6" t="s">
        <v>96</v>
      </c>
      <c r="D6" s="12">
        <v>1.3888888888888888E-2</v>
      </c>
      <c r="F6" s="14">
        <v>0.4</v>
      </c>
      <c r="I6" t="s">
        <v>12</v>
      </c>
      <c r="J6">
        <v>0.5</v>
      </c>
      <c r="K6">
        <f>J6/3</f>
        <v>0.16666666666666666</v>
      </c>
      <c r="L6" s="26" t="s">
        <v>17</v>
      </c>
      <c r="M6">
        <f>3/10*2</f>
        <v>0.6</v>
      </c>
      <c r="N6">
        <f t="shared" si="0"/>
        <v>0.19999999999999998</v>
      </c>
      <c r="O6">
        <f t="shared" si="1"/>
        <v>0.15</v>
      </c>
      <c r="P6" t="s">
        <v>38</v>
      </c>
      <c r="Q6">
        <v>3</v>
      </c>
    </row>
    <row r="7" spans="2:19" x14ac:dyDescent="0.25">
      <c r="B7" t="s">
        <v>97</v>
      </c>
      <c r="D7" s="12">
        <v>1.7361111111111112E-2</v>
      </c>
      <c r="F7" s="14">
        <v>0.5</v>
      </c>
      <c r="L7" t="s">
        <v>15</v>
      </c>
      <c r="M7">
        <f>3/10</f>
        <v>0.3</v>
      </c>
      <c r="N7">
        <f t="shared" si="0"/>
        <v>9.9999999999999992E-2</v>
      </c>
      <c r="O7">
        <f t="shared" si="1"/>
        <v>7.4999999999999997E-2</v>
      </c>
    </row>
    <row r="8" spans="2:19" x14ac:dyDescent="0.25">
      <c r="B8" t="s">
        <v>95</v>
      </c>
      <c r="D8" s="12">
        <v>2.0833333333333336E-2</v>
      </c>
      <c r="F8" s="14">
        <v>0.6</v>
      </c>
      <c r="L8" t="s">
        <v>16</v>
      </c>
      <c r="M8">
        <f>3/10</f>
        <v>0.3</v>
      </c>
      <c r="N8">
        <f t="shared" si="0"/>
        <v>9.9999999999999992E-2</v>
      </c>
      <c r="O8">
        <f t="shared" si="1"/>
        <v>7.4999999999999997E-2</v>
      </c>
    </row>
    <row r="9" spans="2:19" x14ac:dyDescent="0.25">
      <c r="D9" s="12">
        <v>2.4305555555555559E-2</v>
      </c>
      <c r="F9" s="14">
        <v>0.7</v>
      </c>
    </row>
    <row r="10" spans="2:19" x14ac:dyDescent="0.25">
      <c r="D10" s="12">
        <v>2.7777777777777783E-2</v>
      </c>
      <c r="F10" s="14">
        <v>0.8</v>
      </c>
    </row>
    <row r="11" spans="2:19" x14ac:dyDescent="0.25">
      <c r="D11" s="12">
        <v>3.1250000000000007E-2</v>
      </c>
      <c r="F11" s="14">
        <v>0.9</v>
      </c>
    </row>
    <row r="12" spans="2:19" x14ac:dyDescent="0.25">
      <c r="D12" s="12">
        <v>3.4722222222222231E-2</v>
      </c>
      <c r="F12" s="14">
        <v>1</v>
      </c>
    </row>
    <row r="13" spans="2:19" x14ac:dyDescent="0.25">
      <c r="D13" s="12">
        <v>3.8194444444444454E-2</v>
      </c>
    </row>
    <row r="14" spans="2:19" x14ac:dyDescent="0.25">
      <c r="D14" s="12">
        <v>4.1666666666666664E-2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Introduction</vt:lpstr>
      <vt:lpstr>Analyse du donneur d'ordre</vt:lpstr>
      <vt:lpstr>Analyse du prestataire</vt:lpstr>
      <vt:lpstr>Analyse du partenariat</vt:lpstr>
      <vt:lpstr>Notice détaillée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olivier.arsacb@gmail.com</dc:creator>
  <cp:lastModifiedBy>MORENO Franck</cp:lastModifiedBy>
  <dcterms:created xsi:type="dcterms:W3CDTF">2017-05-10T11:04:11Z</dcterms:created>
  <dcterms:modified xsi:type="dcterms:W3CDTF">2019-05-22T09:45:21Z</dcterms:modified>
</cp:coreProperties>
</file>