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RS75FILER05\DR75Commun$\MA_DIRECTION\DOS\POLE_EFFICIENCE\INVESTISSEMENTS_IMMOBILIERS\PRI\Hospitalier\Transition eco\Bloc\Reunion 18 janvier 2024 APHP\"/>
    </mc:Choice>
  </mc:AlternateContent>
  <bookViews>
    <workbookView xWindow="0" yWindow="0" windowWidth="28800" windowHeight="13740" activeTab="6"/>
  </bookViews>
  <sheets>
    <sheet name="Introduction" sheetId="1" r:id="rId1"/>
    <sheet name="Déchets" sheetId="2" r:id="rId2"/>
    <sheet name="Energie " sheetId="7" r:id="rId3"/>
    <sheet name="Eau, habillage, nettoyage" sheetId="8" r:id="rId4"/>
    <sheet name="Gaz halogénés et anesthésie" sheetId="10" r:id="rId5"/>
    <sheet name="Formation du personnel" sheetId="9" r:id="rId6"/>
    <sheet name="Autres" sheetId="20" r:id="rId7"/>
    <sheet name="Synthèse" sheetId="3" r:id="rId8"/>
    <sheet name="Résultats" sheetId="11" state="hidden" r:id="rId9"/>
    <sheet name="Listes" sheetId="4" state="hidden" r:id="rId10"/>
    <sheet name="Fiche 1-2 gaz anesthésiques" sheetId="12" r:id="rId11"/>
    <sheet name="Fiche 3 seringues pré-remplies" sheetId="14" r:id="rId12"/>
    <sheet name="Fiche 4-5 gestion énergie" sheetId="15" r:id="rId13"/>
    <sheet name="Fiche 6 tri métal" sheetId="17" r:id="rId14"/>
    <sheet name="Fiche 7 DM usage unique" sheetId="16" r:id="rId15"/>
    <sheet name="Fiche 8 bouteilles eau" sheetId="13" r:id="rId16"/>
    <sheet name="Fiche 9 habillement" sheetId="18" r:id="rId17"/>
    <sheet name="Fiche 10 trousses sur mesure" sheetId="1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1" i="11" l="1"/>
  <c r="T31" i="11" s="1"/>
  <c r="T3" i="11" l="1"/>
  <c r="L3" i="11"/>
  <c r="K30" i="11"/>
  <c r="L30" i="11" s="1"/>
  <c r="K29" i="11"/>
  <c r="L29" i="11" s="1"/>
  <c r="K28" i="11"/>
  <c r="L28" i="11" s="1"/>
  <c r="K27" i="11"/>
  <c r="L27" i="11" s="1"/>
  <c r="K26" i="11"/>
  <c r="L26" i="11" s="1"/>
  <c r="K25" i="11"/>
  <c r="L25" i="11" s="1"/>
  <c r="K24" i="11"/>
  <c r="L24" i="11" s="1"/>
  <c r="K23" i="11"/>
  <c r="L23" i="11" s="1"/>
  <c r="K22" i="11"/>
  <c r="L22" i="11" s="1"/>
  <c r="K36" i="11"/>
  <c r="L36" i="11" s="1"/>
  <c r="G27" i="11"/>
  <c r="H27" i="11" s="1"/>
  <c r="D3" i="11"/>
  <c r="D60" i="11"/>
  <c r="C63" i="11"/>
  <c r="D63" i="11" s="1"/>
  <c r="C62" i="11"/>
  <c r="D62" i="11" s="1"/>
  <c r="C61" i="11"/>
  <c r="D61" i="11" s="1"/>
  <c r="C60" i="11"/>
  <c r="C59" i="11"/>
  <c r="D59" i="11" s="1"/>
  <c r="C57" i="11"/>
  <c r="D57" i="11" s="1"/>
  <c r="C56" i="11"/>
  <c r="D56" i="11" s="1"/>
  <c r="C54" i="11"/>
  <c r="D54" i="11" s="1"/>
  <c r="C53" i="11"/>
  <c r="D53" i="11" s="1"/>
  <c r="C52" i="11"/>
  <c r="D52" i="11" s="1"/>
  <c r="C50" i="11"/>
  <c r="D50" i="11" s="1"/>
  <c r="C49" i="11"/>
  <c r="D49" i="11" s="1"/>
  <c r="C47" i="11"/>
  <c r="D47" i="11" s="1"/>
  <c r="C46" i="11"/>
  <c r="D46" i="11" s="1"/>
  <c r="C45" i="11"/>
  <c r="D45" i="11" s="1"/>
  <c r="C43" i="11"/>
  <c r="D43" i="11" s="1"/>
  <c r="C40" i="11"/>
  <c r="D40" i="11" s="1"/>
  <c r="C42" i="11"/>
  <c r="D42" i="11" s="1"/>
  <c r="C39" i="11"/>
  <c r="D39" i="11" s="1"/>
  <c r="C37" i="11"/>
  <c r="D37" i="11" s="1"/>
  <c r="C36" i="11"/>
  <c r="D36" i="11" s="1"/>
  <c r="C33" i="11"/>
  <c r="D33" i="11" s="1"/>
  <c r="C32" i="11"/>
  <c r="D32" i="11" s="1"/>
  <c r="C31" i="11"/>
  <c r="D31" i="11" s="1"/>
  <c r="C30" i="11"/>
  <c r="D30" i="11" s="1"/>
  <c r="C27" i="11"/>
  <c r="C26" i="11"/>
  <c r="D26" i="11" s="1"/>
  <c r="C25" i="11"/>
  <c r="C24" i="11"/>
  <c r="D24" i="11" s="1"/>
  <c r="C23" i="11"/>
  <c r="D23" i="11" s="1"/>
  <c r="C22" i="11"/>
  <c r="D22" i="11" s="1"/>
  <c r="D21" i="10"/>
  <c r="D7" i="3"/>
  <c r="D6" i="3"/>
  <c r="D5" i="3"/>
  <c r="D17" i="3"/>
  <c r="D16" i="3"/>
  <c r="D12" i="3"/>
  <c r="D13" i="3"/>
  <c r="S47" i="11"/>
  <c r="T47" i="11" s="1"/>
  <c r="S45" i="11"/>
  <c r="T45" i="11" s="1"/>
  <c r="S44" i="11"/>
  <c r="T44" i="11" s="1"/>
  <c r="S43" i="11"/>
  <c r="T43" i="11" s="1"/>
  <c r="S42" i="11"/>
  <c r="T42" i="11" s="1"/>
  <c r="S41" i="11"/>
  <c r="T41" i="11" s="1"/>
  <c r="S40" i="11"/>
  <c r="T40" i="11" s="1"/>
  <c r="S39" i="11"/>
  <c r="T39" i="11" s="1"/>
  <c r="S38" i="11"/>
  <c r="T38" i="11" s="1"/>
  <c r="S35" i="11"/>
  <c r="S34" i="11"/>
  <c r="T34" i="11" s="1"/>
  <c r="S33" i="11"/>
  <c r="T33" i="11" s="1"/>
  <c r="S30" i="11"/>
  <c r="S29" i="11"/>
  <c r="S28" i="11"/>
  <c r="S27" i="11"/>
  <c r="S26" i="11"/>
  <c r="S25" i="11"/>
  <c r="T25" i="11" s="1"/>
  <c r="S23" i="11"/>
  <c r="S22" i="11"/>
  <c r="T22" i="11" s="1"/>
  <c r="O43" i="11"/>
  <c r="O42" i="11"/>
  <c r="O41" i="11"/>
  <c r="O40" i="11"/>
  <c r="O39" i="11"/>
  <c r="P39" i="11" s="1"/>
  <c r="O38" i="11"/>
  <c r="P38" i="11" s="1"/>
  <c r="O37" i="11"/>
  <c r="O36" i="11"/>
  <c r="P36" i="11" s="1"/>
  <c r="O35" i="11"/>
  <c r="O34" i="11"/>
  <c r="P34" i="11" s="1"/>
  <c r="O30" i="11"/>
  <c r="P30" i="11" s="1"/>
  <c r="O29" i="11"/>
  <c r="P29" i="11" s="1"/>
  <c r="O27" i="11"/>
  <c r="P27" i="11" s="1"/>
  <c r="O26" i="11"/>
  <c r="P26" i="11" s="1"/>
  <c r="O25" i="11"/>
  <c r="P25" i="11" s="1"/>
  <c r="O24" i="11"/>
  <c r="P24" i="11" s="1"/>
  <c r="O23" i="11"/>
  <c r="P23" i="11" s="1"/>
  <c r="O22" i="11"/>
  <c r="P22" i="11" s="1"/>
  <c r="K39" i="11"/>
  <c r="L11" i="11" s="1"/>
  <c r="K35" i="11"/>
  <c r="L35" i="11" s="1"/>
  <c r="K34" i="11"/>
  <c r="L34" i="11" s="1"/>
  <c r="K33" i="11"/>
  <c r="L33" i="11" s="1"/>
  <c r="G26" i="11"/>
  <c r="H26" i="11" s="1"/>
  <c r="G25" i="11"/>
  <c r="H25" i="11" s="1"/>
  <c r="G24" i="11"/>
  <c r="H24" i="11" s="1"/>
  <c r="G22" i="11"/>
  <c r="H22" i="11" s="1"/>
  <c r="T8" i="11" l="1"/>
  <c r="E17" i="3" s="1"/>
  <c r="G17" i="3" s="1"/>
  <c r="L8" i="11"/>
  <c r="E13" i="3" s="1"/>
  <c r="L5" i="11"/>
  <c r="E12" i="3" s="1"/>
  <c r="D14" i="11"/>
  <c r="E7" i="3" s="1"/>
  <c r="G7" i="3" s="1"/>
  <c r="D8" i="11"/>
  <c r="E6" i="3" s="1"/>
  <c r="G6" i="3" s="1"/>
  <c r="H2" i="11"/>
  <c r="E9" i="3" s="1"/>
  <c r="D5" i="11"/>
  <c r="P2" i="11"/>
  <c r="T5" i="11"/>
  <c r="P7" i="11"/>
  <c r="P8" i="11"/>
  <c r="L2" i="11"/>
  <c r="E11" i="3" s="1"/>
  <c r="D2" i="11" l="1"/>
  <c r="E4" i="3" s="1"/>
  <c r="E5" i="3"/>
  <c r="G5" i="3" s="1"/>
  <c r="E16" i="3"/>
  <c r="H16" i="3" s="1"/>
  <c r="T2" i="11"/>
  <c r="E15" i="3" s="1"/>
  <c r="G13" i="3"/>
  <c r="H13" i="3"/>
  <c r="G12" i="3"/>
  <c r="H12" i="3"/>
  <c r="G9" i="3"/>
  <c r="H9" i="3"/>
  <c r="H7" i="3"/>
  <c r="H17" i="3"/>
  <c r="E19" i="3"/>
  <c r="H5" i="3" l="1"/>
  <c r="G16" i="3"/>
</calcChain>
</file>

<file path=xl/sharedStrings.xml><?xml version="1.0" encoding="utf-8"?>
<sst xmlns="http://schemas.openxmlformats.org/spreadsheetml/2006/main" count="337" uniqueCount="205">
  <si>
    <t>Gestion des déchets</t>
  </si>
  <si>
    <t>Gestion de l'énergie</t>
  </si>
  <si>
    <t>Formation du personnel</t>
  </si>
  <si>
    <t>Non réalisé</t>
  </si>
  <si>
    <t>En cours de réalisation</t>
  </si>
  <si>
    <t>Oui</t>
  </si>
  <si>
    <t>Non</t>
  </si>
  <si>
    <t xml:space="preserve">Une filière de recyclage du papier est-elle mise en place dans votre bloc ? </t>
  </si>
  <si>
    <t>Si oui l'utilisez-vous ?</t>
  </si>
  <si>
    <t xml:space="preserve">Si oui l'utilisez-vous ? </t>
  </si>
  <si>
    <t>Avez-vous mis en place des filières de recyclage en salle de détente-repas (par exemple, gobelets, café…) ?</t>
  </si>
  <si>
    <t xml:space="preserve">Une filière de recyclage du carton est-elle mise en place dans votre bloc ? </t>
  </si>
  <si>
    <t xml:space="preserve">Une filière de recyclage des masques est-elle mise en place dans votre bloc ? </t>
  </si>
  <si>
    <t xml:space="preserve">Une filière de recyclage des piles est-elle mise en place dans votre bloc ? </t>
  </si>
  <si>
    <t xml:space="preserve">Une filière de recyclage des cartouches d'encre est-elle mise en place dans votre bloc ? </t>
  </si>
  <si>
    <t>Avez-vous un systéme de récupération des liquides biologiques ?</t>
  </si>
  <si>
    <t>Triez vous et mettez-vous dans une poubelle à part le métal ?</t>
  </si>
  <si>
    <t xml:space="preserve">Triez vous et mettez-vous dans une poubelle à part le verre?  </t>
  </si>
  <si>
    <t xml:space="preserve">Avez-vous mené une réflexion sur la diminution du nombre de sac DASRI dans les blocs opératoires ? </t>
  </si>
  <si>
    <t>GESTION DES DECHETS</t>
  </si>
  <si>
    <t>Tri et recyclage des déchets</t>
  </si>
  <si>
    <t>Quantification des déchets au bloc</t>
  </si>
  <si>
    <t>Instructions : complétez les cases en jaune (menu déroulant ou saisie manuelle)</t>
  </si>
  <si>
    <t>Questionnaire d'auto-évaluation</t>
  </si>
  <si>
    <t>au bloc opératoire</t>
  </si>
  <si>
    <t xml:space="preserve">sur les pratiques de développement durable </t>
  </si>
  <si>
    <t>Page suivante</t>
  </si>
  <si>
    <t>Tissu</t>
  </si>
  <si>
    <t>Tissu et UU</t>
  </si>
  <si>
    <t>Usage unique (UU)</t>
  </si>
  <si>
    <t>Autre</t>
  </si>
  <si>
    <t>Gestion des tenues de bloc</t>
  </si>
  <si>
    <t>Fourniture en eau du personnel</t>
  </si>
  <si>
    <t>Réflexion sur les économies d'énergie</t>
  </si>
  <si>
    <t>Biocide</t>
  </si>
  <si>
    <t xml:space="preserve">Avez-vous une réflexion/action sur la réduction de la consommation d'énergie au bloc la nuit et en période d'inactivité ? </t>
  </si>
  <si>
    <t xml:space="preserve">Autorisez-vous le port du calot réutilisable ? </t>
  </si>
  <si>
    <t xml:space="preserve">Quelle est la tenue des soignants ? </t>
  </si>
  <si>
    <t xml:space="preserve">La distribution des tenues pour les soignants est-elle automatisée via un distributeur automatique ? </t>
  </si>
  <si>
    <t>Quel type de biocide (solution nettoyante) utilisez-vous au bloc opératoire ?</t>
  </si>
  <si>
    <t>Procédez-vous à la distribution de gourdes au personnel ?</t>
  </si>
  <si>
    <t xml:space="preserve">Avez-vous accès à des fontaines à eau dans le service ? </t>
  </si>
  <si>
    <t xml:space="preserve">Le personnel soignant est-il fourni en bouteilles d’eau en plastique ? </t>
  </si>
  <si>
    <t xml:space="preserve">Avez- vous installé des détecteurs de mouvement ? </t>
  </si>
  <si>
    <t xml:space="preserve">Avez- vous entrepris des actions de sensibilisation telles qu'éteindre les respirateurs ? </t>
  </si>
  <si>
    <t xml:space="preserve">Avez- vous entrepris des actions de sensibilisation telles qu'éteindre la lumière ? </t>
  </si>
  <si>
    <t xml:space="preserve">Page précédente   </t>
  </si>
  <si>
    <t>EAU, HABILLAGE ET NETTOYAGE</t>
  </si>
  <si>
    <t>FORMATION DU PERSONNEL</t>
  </si>
  <si>
    <t>Médical</t>
  </si>
  <si>
    <t>Paramédical</t>
  </si>
  <si>
    <t>Médical + Paramédical</t>
  </si>
  <si>
    <t xml:space="preserve">Si oui quelle catégorie de personnel ? </t>
  </si>
  <si>
    <t>Avez-vous identifié dans votre bloc des personnes intéréssées par le DD ?</t>
  </si>
  <si>
    <t xml:space="preserve">Si oui ou en cours : sous  forme de réunion d'affichage ? </t>
  </si>
  <si>
    <t xml:space="preserve">Si oui ou en cours : sous  forme de réunion d'information ?  </t>
  </si>
  <si>
    <t xml:space="preserve">Si oui ou en cours, sous forme de formation ? </t>
  </si>
  <si>
    <t>Si oui quelle catégorie de personnel ?</t>
  </si>
  <si>
    <t xml:space="preserve">Y-a-t-il eu dans votre bloc une sensibilisation au tri ? </t>
  </si>
  <si>
    <t xml:space="preserve">Avez-vous procédé à la sensibilisation/formation de l'équipe au développement durable ?  </t>
  </si>
  <si>
    <t xml:space="preserve">Sentiment d'ampleur de la tache trop importante </t>
  </si>
  <si>
    <t>Si oui quels sont-ils  ? Manque de temps</t>
  </si>
  <si>
    <t xml:space="preserve">Manque une personne/équipe moteur </t>
  </si>
  <si>
    <t xml:space="preserve">Manque de place pour le stockage des déchets </t>
  </si>
  <si>
    <t xml:space="preserve">Manque de financements </t>
  </si>
  <si>
    <t xml:space="preserve">Manque de volonté collective au bloc </t>
  </si>
  <si>
    <t xml:space="preserve">Manque de volonté/aide de la direction </t>
  </si>
  <si>
    <t xml:space="preserve">Manque de sensibilisation sur le DD </t>
  </si>
  <si>
    <t xml:space="preserve">Lourdeur de la mise en place </t>
  </si>
  <si>
    <t>Sensibilisation du personnel</t>
  </si>
  <si>
    <t>Identification des freins à la mise en place d'actions de développement durable</t>
  </si>
  <si>
    <t>Portage des actions</t>
  </si>
  <si>
    <t>Selon vous, existe-t-il des freins à la mise en place d'actions DD dans votre bloc opératoire ?</t>
  </si>
  <si>
    <t>GAZ HALOGENES ET MATERIEL D'ANESTHESIE</t>
  </si>
  <si>
    <t xml:space="preserve">Pouvez vous précisez le niveau de gaz frais utilisé ? </t>
  </si>
  <si>
    <t>Si oui précisez</t>
  </si>
  <si>
    <t>Desflurane</t>
  </si>
  <si>
    <t>Protoxyde d'azote</t>
  </si>
  <si>
    <t>Gaz frais</t>
  </si>
  <si>
    <t>Habitude</t>
  </si>
  <si>
    <t>Gain de temps au réveil</t>
  </si>
  <si>
    <t>Chirurgie Bariatrique</t>
  </si>
  <si>
    <t xml:space="preserve">Utilisez-vous du Desflurane ? </t>
  </si>
  <si>
    <t>Utilisez-vous régulièrement un monitorage de la profondeur de l'anesthésie ?</t>
  </si>
  <si>
    <t>Utilisez-vous une prise SEGA dans toutes les salles de bloc où les gaz halogénés sont utilisés ?</t>
  </si>
  <si>
    <t>Utilisez-vous  du protoxyde d'azote ?</t>
  </si>
  <si>
    <t>Si oui, l'utilisez vous à l'induction ?</t>
  </si>
  <si>
    <t>Si oui ou en cours de réalisation, Anesthésie loco-régionale ?</t>
  </si>
  <si>
    <t>Si oui, l'utilisez vous pendant l'entretien de l'anesthésie ?</t>
  </si>
  <si>
    <t>Si oui des techniques non médicamenteuses (hypnose, réalité virtuelle etc...) ?</t>
  </si>
  <si>
    <t>Si oui, par habitude ?</t>
  </si>
  <si>
    <t>Dans les zones hors bloc (FIV/endo), la consommation d'O2 est-elle surveillée/contrôlée (fermeture de O2 à chaque fin de bloc) ?</t>
  </si>
  <si>
    <t>Si oui, pour une réduction de la MAC des halogénés ?</t>
  </si>
  <si>
    <t>Identifiez-vous d'autres pratiques/actions menées non mentionnées dans la grille (ex: AG IV seule, réduction gachie seringue/médicaments d'anesthésie, seringues préremplies etc...) ?</t>
  </si>
  <si>
    <t>Si oui, en anesthésie pédiatrique ?</t>
  </si>
  <si>
    <t>Lors de votre anesthesie, utilisez-vous une ventilation en bas débit de gaz frais ?</t>
  </si>
  <si>
    <t>Manuellement</t>
  </si>
  <si>
    <t>AINOC</t>
  </si>
  <si>
    <t>Manuel et AINOC</t>
  </si>
  <si>
    <t xml:space="preserve">Si oui comment réglez-vous le bas débit de gaz frais ? </t>
  </si>
  <si>
    <t xml:space="preserve">Si oui pouvez-vous préciser pourquoi ? </t>
  </si>
  <si>
    <t xml:space="preserve">Procédez-vous au recyclage des vapeurs anesthésiques (Deltasorb®, Sagetech®, Zeosys® etc...) ? </t>
  </si>
  <si>
    <t xml:space="preserve">Avez-vous inclus des techniques d'anesthésie plus "DD" dans vos protocoles d'anesthésie ? </t>
  </si>
  <si>
    <t>Autres techniques d'anesthésie</t>
  </si>
  <si>
    <t>Nombre de points</t>
  </si>
  <si>
    <t>Nombre de points max</t>
  </si>
  <si>
    <t>% déchets</t>
  </si>
  <si>
    <t xml:space="preserve">Nombre de points </t>
  </si>
  <si>
    <t>Gaz anesthésiques</t>
  </si>
  <si>
    <t>Gaz anesthésiques et gaz frais</t>
  </si>
  <si>
    <t>Eau, habillage, nettoyage</t>
  </si>
  <si>
    <t>Habillement</t>
  </si>
  <si>
    <t>Gaz halogénés et anesthésie</t>
  </si>
  <si>
    <t>Score</t>
  </si>
  <si>
    <t>Recommandations</t>
  </si>
  <si>
    <t xml:space="preserve">Réalisé </t>
  </si>
  <si>
    <t>INTRODUCTION</t>
  </si>
  <si>
    <t>Démarrer le questionnaire</t>
  </si>
  <si>
    <t>Les réponses doivent être saisies dans les cases à fond jaune. Une liste déroulante est proposée dans de nombreux cas.</t>
  </si>
  <si>
    <t>Moyenne APHP</t>
  </si>
  <si>
    <t>Son remplissage nécessite environ 5 minutes.</t>
  </si>
  <si>
    <t>Ce questionnaire a pour objectif de vous permettre d'évaluer les pratiques dans votre bloc opératoire.</t>
  </si>
  <si>
    <t>L'onglet "Synthèse" vous proposera des recommandations et vous permettra de vous positionner par rapport à un benchmark réalisé sur plusieurs blocs opératoires au sein de l'APHP en 2022.</t>
  </si>
  <si>
    <t>Quel est votre établissement ?</t>
  </si>
  <si>
    <t>Quel est votre bloc ?</t>
  </si>
  <si>
    <t xml:space="preserve">Votre nom : </t>
  </si>
  <si>
    <t>Date de remplissage</t>
  </si>
  <si>
    <t>Si oui, quels sont-ils ?</t>
  </si>
  <si>
    <t>Manque de temps *</t>
  </si>
  <si>
    <t>Manque de volonté/aide de la direction *</t>
  </si>
  <si>
    <t>Manque de sensibilisation sur le DD *</t>
  </si>
  <si>
    <t>Lourdeur de la mise en place *</t>
  </si>
  <si>
    <t>Si oui, par habitude ?*</t>
  </si>
  <si>
    <t>Si oui, pour une réduction de la MAC des halogénés ?*</t>
  </si>
  <si>
    <t>Si oui, en anesthésie pédiatrique ?*</t>
  </si>
  <si>
    <t>Les réponses aux questions avec une astérisque (*) ne sont pas comptabilisées dans le calcul des scores.</t>
  </si>
  <si>
    <t>Disposez-vous d'un référent Développement Durable au sein de votre bloc ?</t>
  </si>
  <si>
    <t>Manque une personne/équipe moteur</t>
  </si>
  <si>
    <t>Manque de volonté collective au bloc</t>
  </si>
  <si>
    <t xml:space="preserve">Les vêtements sont-ils emballés avec du plastique ? </t>
  </si>
  <si>
    <t>voir seuil dans livrable 10 actions, sinon voir sonia cerceau</t>
  </si>
  <si>
    <t>voir mathias didier</t>
  </si>
  <si>
    <t>voir eoh, voir fichier de la saar</t>
  </si>
  <si>
    <t>Chimique (Surfasafe, Surfanios…)</t>
  </si>
  <si>
    <t>Bionettoyage à la vapeur</t>
  </si>
  <si>
    <t>Retour à la synthèse</t>
  </si>
  <si>
    <t>Valeur supérieure à 0</t>
  </si>
  <si>
    <t>Les agents utilisent-ils des casaques stériles s'ils ont froid ?</t>
  </si>
  <si>
    <t xml:space="preserve">Selon vous, existe-t-il des freins à la mise en place d'actions DD dans votre bloc opératoire ? </t>
  </si>
  <si>
    <t>Manque de place pour le stockage des déchets*</t>
  </si>
  <si>
    <t>Si oui, pouvez-vous préciser pourquoi ? *</t>
  </si>
  <si>
    <t xml:space="preserve">Si oui, comment réglez-vous le bas débit de gaz frais ? </t>
  </si>
  <si>
    <t>Si oui, l'utilisez-vous à l'induction ?*</t>
  </si>
  <si>
    <t>Si oui, l'utilisez-vous pendant l'entretien de l'anesthésie ?*</t>
  </si>
  <si>
    <t>Utilisez-vous du protoxyde d'azote ?</t>
  </si>
  <si>
    <t>Combien de sacs DASRI avez-vous systématiquement en salle ?*</t>
  </si>
  <si>
    <t>Utilisez-vous des boites chirurgicales personnalisées ou optimisées à chaque chirurgien ?</t>
  </si>
  <si>
    <t>Si réalisé  avez-vous une filière pour valorisation du métal ?</t>
  </si>
  <si>
    <t xml:space="preserve">Avez-vous installé des détecteurs de mouvement ? </t>
  </si>
  <si>
    <t xml:space="preserve">Avez-vous entrepris des actions de sensibilisation telles qu'éteindre les respirateurs ? </t>
  </si>
  <si>
    <t xml:space="preserve">Avez-vous entrepris des actions de sensibilisation telles qu'éteindre la lumière ? </t>
  </si>
  <si>
    <t xml:space="preserve">Si oui ou en cours : sous forme de réunion d'information ?  </t>
  </si>
  <si>
    <t xml:space="preserve">Si oui, quelle catégorie de personnel ? </t>
  </si>
  <si>
    <t>Si oui, des techniques non médicamenteuses (hypnose, réalité virtuelle etc...) ?</t>
  </si>
  <si>
    <t>Si réalisé, avez-vous une filière de recyclage du plastique ?</t>
  </si>
  <si>
    <t xml:space="preserve">Triez vous les différents types de plastique ? </t>
  </si>
  <si>
    <t>Est-ce que cette filière est valorisée ?</t>
  </si>
  <si>
    <t>Si réalisé, avez-vous une filière pour recyclage du verre ?</t>
  </si>
  <si>
    <t>Quels types de draps utilisez-vous au bloc opératoire ? </t>
  </si>
  <si>
    <t>Disposez-vous d'un parcours "patient debout" ?</t>
  </si>
  <si>
    <t>Utilisez-vous des lames de laryngoscope à usage unique ?</t>
  </si>
  <si>
    <t>Disposez-vous d'une filière tissu pour les accompagnants (accès salle de réveil et bloc (pour maternité))</t>
  </si>
  <si>
    <t>Les patients peuvent-ils arriver avec une tenue en tissu au bloc ?</t>
  </si>
  <si>
    <t>Gestion de l'énergie et de l'eau</t>
  </si>
  <si>
    <t xml:space="preserve">Avez-vous remplacé certains dispositifs médicaux à UU par des dispositifs médicaux réutilisables (par exemple plateaux de badigeon, cupules) ? </t>
  </si>
  <si>
    <t>Proposez-vous des vêtements à usage unique aux soignants s'ils ont froid au bloc ?</t>
  </si>
  <si>
    <t>Limitation du matériel à usage unique et optimisation des boites d'instruments</t>
  </si>
  <si>
    <t xml:space="preserve">Avez-vous une réflexion sur l'usage optimisé de vos boîtes d'instruments par chirurgie ou par type d'intervention? </t>
  </si>
  <si>
    <t>Avez-vous connnaissance des principales filières de recyclage des déchets du bloc opératoire ?</t>
  </si>
  <si>
    <t>Avez-vous mis en place une filière de recyclage des plastiques entourant les palettes ?</t>
  </si>
  <si>
    <t xml:space="preserve">Avez-vous dans le cadre d'une expérimentation procédé à la quantification des  déchets (notamment des DASRI) produits par votre bloc ? </t>
  </si>
  <si>
    <t>saisie libre</t>
  </si>
  <si>
    <t>Tri et recyclage des déchets (suite)</t>
  </si>
  <si>
    <t>Avez-vous mis en place une filière de destruction des déchets médicamenteux (fin de seringues…) ?</t>
  </si>
  <si>
    <t>Utilisez-vous des seringues pré-remplies ?</t>
  </si>
  <si>
    <t>Avez-vous mené une réflexion sur l'optimisation des points d'eau au bloc opératoire ?</t>
  </si>
  <si>
    <t>Si oui, quel système utilisez-vous ?*</t>
  </si>
  <si>
    <t>Si oui, précisez *</t>
  </si>
  <si>
    <t>Pouvez-vous précisez le niveau de gaz frais utilisé ? (en L/min)*</t>
  </si>
  <si>
    <t xml:space="preserve">Si oui ou en cours : sous forme d'affichage ? </t>
  </si>
  <si>
    <t>Le système d'alimentation en protoxyde d'azotre est-il composé de bouteilles connectées directement sur le respirateur ?</t>
  </si>
  <si>
    <t>Nombre de salles</t>
  </si>
  <si>
    <t>Bloc commun ou spécialisé ?</t>
  </si>
  <si>
    <t xml:space="preserve">Avez-vous mené une réflexion sur la diminution du nombre de sacs DASRI dans les blocs opératoires (pour la chirurgie et l'anesthésie) ? </t>
  </si>
  <si>
    <t>Combien de sacs DASRI avez-vous systématiquement en salle (chirurgie et anesthésie) ?*</t>
  </si>
  <si>
    <t>AUTRES PROPOSITIONS</t>
  </si>
  <si>
    <t>Disposez-vous d'un référent Développement Durable au sein de votre bloc ?*</t>
  </si>
  <si>
    <t>Avez-vous connaissance des principales filières de recyclage des déchets du bloc opératoire ?</t>
  </si>
  <si>
    <t>Avez-vous un système de récupération des liquides biologiques ?</t>
  </si>
  <si>
    <t>Utilisez-vous des seringues préremplies ?</t>
  </si>
  <si>
    <t>Le système d'alimentation en protoxyde d'azote est-il composé de bouteilles connectées directement sur le respirateur ?</t>
  </si>
  <si>
    <t>Lors de votre anesthésie, utilisez-vous une ventilation en bas débit de gaz frais ?</t>
  </si>
  <si>
    <t>Identifiez-vous d'autres pratiques/actions menées non mentionnées dans la grille (ex: AG IV seule, réduction gâchis seringue/médicaments d'anesthésie, seringues préremplies etc...) ?</t>
  </si>
  <si>
    <t>Avez-vous identifié dans votre bloc des personnes intéressées par le DD ?</t>
  </si>
  <si>
    <t>GESTION DE L'ENERGIE ET DE L'EAU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</si>
</sst>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36"/>
      <color theme="0"/>
      <name val="Open Sans"/>
      <family val="2"/>
    </font>
    <font>
      <b/>
      <sz val="9"/>
      <color rgb="FFFF0000"/>
      <name val="Arial"/>
      <family val="2"/>
    </font>
    <font>
      <sz val="11"/>
      <color theme="1"/>
      <name val="Open Sans"/>
      <family val="2"/>
    </font>
    <font>
      <b/>
      <u/>
      <sz val="14"/>
      <color theme="1"/>
      <name val="Open Sans"/>
      <family val="2"/>
    </font>
    <font>
      <b/>
      <i/>
      <sz val="14"/>
      <color theme="7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2"/>
      <color rgb="FF0070C0"/>
      <name val="Open Sans"/>
      <family val="2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b/>
      <i/>
      <sz val="10"/>
      <color rgb="FF0070C0"/>
      <name val="Open Sans"/>
      <family val="2"/>
    </font>
    <font>
      <b/>
      <i/>
      <sz val="10"/>
      <color rgb="FF2C256B"/>
      <name val="Open Sans"/>
      <family val="2"/>
    </font>
    <font>
      <i/>
      <sz val="10"/>
      <color rgb="FF2C256B"/>
      <name val="Open Sans"/>
      <family val="2"/>
    </font>
    <font>
      <b/>
      <i/>
      <sz val="9"/>
      <color theme="5"/>
      <name val="Open Sans"/>
      <family val="2"/>
    </font>
    <font>
      <b/>
      <u/>
      <sz val="18"/>
      <color rgb="FF0070C0"/>
      <name val="Open Sans"/>
      <family val="2"/>
    </font>
    <font>
      <b/>
      <sz val="9"/>
      <name val="Open Sans"/>
      <family val="2"/>
    </font>
    <font>
      <b/>
      <i/>
      <sz val="11"/>
      <color theme="7"/>
      <name val="Open Sans"/>
      <family val="2"/>
    </font>
    <font>
      <b/>
      <sz val="9"/>
      <color rgb="FFFF0000"/>
      <name val="Open Sans"/>
      <family val="2"/>
    </font>
    <font>
      <i/>
      <sz val="8"/>
      <color theme="1"/>
      <name val="Open Sans"/>
      <family val="2"/>
    </font>
    <font>
      <b/>
      <i/>
      <sz val="11"/>
      <color rgb="FFFF0000"/>
      <name val="Open Sans"/>
      <family val="2"/>
    </font>
    <font>
      <sz val="11"/>
      <color rgb="FF2C256B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b/>
      <sz val="11"/>
      <color theme="7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2C256B"/>
        <bgColor indexed="64"/>
      </patternFill>
    </fill>
    <fill>
      <patternFill patternType="solid">
        <fgColor rgb="FF0062AE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10" fillId="0" borderId="0" applyNumberFormat="0" applyFill="0" applyBorder="0" applyAlignment="0" applyProtection="0"/>
  </cellStyleXfs>
  <cellXfs count="89">
    <xf numFmtId="0" fontId="0" fillId="0" borderId="0" xfId="0"/>
    <xf numFmtId="0" fontId="0" fillId="2" borderId="0" xfId="0" applyFill="1"/>
    <xf numFmtId="0" fontId="0" fillId="3" borderId="2" xfId="0" applyFill="1" applyBorder="1"/>
    <xf numFmtId="0" fontId="0" fillId="2" borderId="6" xfId="0" applyFill="1" applyBorder="1"/>
    <xf numFmtId="0" fontId="4" fillId="2" borderId="0" xfId="0" applyFont="1" applyFill="1" applyBorder="1"/>
    <xf numFmtId="0" fontId="0" fillId="2" borderId="0" xfId="0" applyFill="1" applyBorder="1"/>
    <xf numFmtId="0" fontId="0" fillId="4" borderId="0" xfId="0" applyFill="1"/>
    <xf numFmtId="0" fontId="0" fillId="5" borderId="0" xfId="0" applyFill="1"/>
    <xf numFmtId="0" fontId="5" fillId="5" borderId="0" xfId="0" applyFont="1" applyFill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0" fillId="6" borderId="0" xfId="0" applyFill="1"/>
    <xf numFmtId="0" fontId="0" fillId="6" borderId="6" xfId="0" applyFill="1" applyBorder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right"/>
    </xf>
    <xf numFmtId="0" fontId="7" fillId="2" borderId="0" xfId="0" applyFont="1" applyFill="1"/>
    <xf numFmtId="0" fontId="8" fillId="2" borderId="0" xfId="0" applyFont="1" applyFill="1"/>
    <xf numFmtId="0" fontId="9" fillId="2" borderId="0" xfId="3" applyFont="1" applyFill="1" applyBorder="1" applyAlignment="1">
      <alignment horizontal="center"/>
    </xf>
    <xf numFmtId="0" fontId="7" fillId="2" borderId="0" xfId="0" applyFont="1" applyFill="1" applyBorder="1"/>
    <xf numFmtId="9" fontId="12" fillId="2" borderId="9" xfId="1" applyFont="1" applyFill="1" applyBorder="1" applyAlignment="1">
      <alignment horizontal="center" vertical="center"/>
    </xf>
    <xf numFmtId="9" fontId="12" fillId="2" borderId="0" xfId="1" applyFont="1" applyFill="1" applyBorder="1" applyAlignment="1">
      <alignment horizontal="center" vertical="center"/>
    </xf>
    <xf numFmtId="9" fontId="12" fillId="2" borderId="19" xfId="1" applyFont="1" applyFill="1" applyBorder="1" applyAlignment="1">
      <alignment horizontal="center" vertical="center"/>
    </xf>
    <xf numFmtId="0" fontId="12" fillId="2" borderId="11" xfId="0" applyFont="1" applyFill="1" applyBorder="1"/>
    <xf numFmtId="0" fontId="12" fillId="2" borderId="12" xfId="0" applyFont="1" applyFill="1" applyBorder="1"/>
    <xf numFmtId="0" fontId="12" fillId="2" borderId="13" xfId="0" applyFont="1" applyFill="1" applyBorder="1"/>
    <xf numFmtId="0" fontId="12" fillId="2" borderId="14" xfId="0" applyFont="1" applyFill="1" applyBorder="1"/>
    <xf numFmtId="0" fontId="12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15" xfId="0" applyFont="1" applyFill="1" applyBorder="1"/>
    <xf numFmtId="0" fontId="13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9" fontId="13" fillId="2" borderId="0" xfId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center" wrapText="1"/>
    </xf>
    <xf numFmtId="0" fontId="14" fillId="2" borderId="9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4" fillId="2" borderId="19" xfId="0" applyFont="1" applyFill="1" applyBorder="1" applyAlignment="1">
      <alignment vertical="center"/>
    </xf>
    <xf numFmtId="0" fontId="12" fillId="2" borderId="16" xfId="0" applyFont="1" applyFill="1" applyBorder="1"/>
    <xf numFmtId="0" fontId="12" fillId="2" borderId="17" xfId="0" applyFont="1" applyFill="1" applyBorder="1"/>
    <xf numFmtId="0" fontId="12" fillId="2" borderId="18" xfId="0" applyFont="1" applyFill="1" applyBorder="1"/>
    <xf numFmtId="0" fontId="13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9" fontId="15" fillId="2" borderId="0" xfId="1" applyFont="1" applyFill="1" applyBorder="1" applyAlignment="1">
      <alignment horizontal="center" vertical="center"/>
    </xf>
    <xf numFmtId="9" fontId="16" fillId="2" borderId="9" xfId="1" applyFont="1" applyFill="1" applyBorder="1" applyAlignment="1">
      <alignment horizontal="center" vertical="center"/>
    </xf>
    <xf numFmtId="9" fontId="16" fillId="2" borderId="0" xfId="1" applyFont="1" applyFill="1" applyBorder="1" applyAlignment="1">
      <alignment horizontal="center" vertical="center"/>
    </xf>
    <xf numFmtId="9" fontId="16" fillId="2" borderId="19" xfId="1" applyFont="1" applyFill="1" applyBorder="1" applyAlignment="1">
      <alignment horizontal="center" vertical="center"/>
    </xf>
    <xf numFmtId="0" fontId="7" fillId="0" borderId="0" xfId="0" applyFont="1"/>
    <xf numFmtId="0" fontId="17" fillId="2" borderId="0" xfId="0" applyFont="1" applyFill="1"/>
    <xf numFmtId="0" fontId="18" fillId="2" borderId="0" xfId="0" applyFont="1" applyFill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11" fillId="2" borderId="0" xfId="0" applyFont="1" applyFill="1" applyBorder="1"/>
    <xf numFmtId="0" fontId="7" fillId="2" borderId="7" xfId="0" applyFont="1" applyFill="1" applyBorder="1"/>
    <xf numFmtId="0" fontId="19" fillId="2" borderId="0" xfId="2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20" fillId="2" borderId="0" xfId="0" applyFont="1" applyFill="1" applyBorder="1"/>
    <xf numFmtId="0" fontId="7" fillId="2" borderId="8" xfId="0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7" fillId="2" borderId="0" xfId="0" applyFont="1" applyFill="1" applyAlignment="1">
      <alignment horizontal="center" vertical="center"/>
    </xf>
    <xf numFmtId="0" fontId="20" fillId="2" borderId="0" xfId="0" applyFont="1" applyFill="1" applyBorder="1" applyAlignment="1">
      <alignment horizontal="right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19" fillId="2" borderId="0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 applyBorder="1"/>
    <xf numFmtId="0" fontId="23" fillId="2" borderId="0" xfId="0" applyFont="1" applyFill="1" applyBorder="1"/>
    <xf numFmtId="0" fontId="24" fillId="3" borderId="2" xfId="0" applyFont="1" applyFill="1" applyBorder="1"/>
    <xf numFmtId="0" fontId="12" fillId="2" borderId="0" xfId="0" applyFont="1" applyFill="1"/>
    <xf numFmtId="0" fontId="7" fillId="3" borderId="2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10" fillId="2" borderId="0" xfId="3" applyFill="1" applyBorder="1" applyAlignment="1">
      <alignment vertical="center" wrapText="1"/>
    </xf>
    <xf numFmtId="0" fontId="26" fillId="2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6" fillId="0" borderId="9" xfId="0" applyFont="1" applyFill="1" applyBorder="1" applyAlignment="1">
      <alignment vertical="center" wrapText="1"/>
    </xf>
    <xf numFmtId="0" fontId="26" fillId="0" borderId="19" xfId="0" applyFont="1" applyFill="1" applyBorder="1" applyAlignment="1">
      <alignment vertical="center" wrapText="1"/>
    </xf>
    <xf numFmtId="0" fontId="27" fillId="2" borderId="0" xfId="0" applyFont="1" applyFill="1" applyAlignment="1">
      <alignment horizontal="center"/>
    </xf>
    <xf numFmtId="0" fontId="10" fillId="2" borderId="0" xfId="3" quotePrefix="1" applyFill="1" applyBorder="1" applyAlignment="1">
      <alignment vertical="center" wrapText="1"/>
    </xf>
    <xf numFmtId="0" fontId="26" fillId="2" borderId="9" xfId="0" applyFont="1" applyFill="1" applyBorder="1" applyAlignment="1">
      <alignment vertical="center" wrapText="1"/>
    </xf>
    <xf numFmtId="0" fontId="19" fillId="6" borderId="0" xfId="0" applyFont="1" applyFill="1" applyBorder="1" applyAlignment="1" applyProtection="1">
      <alignment horizontal="left" vertical="center" wrapText="1"/>
      <protection locked="0"/>
    </xf>
    <xf numFmtId="0" fontId="22" fillId="2" borderId="7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7" xfId="0" applyFill="1" applyBorder="1"/>
    <xf numFmtId="0" fontId="28" fillId="2" borderId="0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</cellXfs>
  <cellStyles count="4">
    <cellStyle name="Lien hypertexte" xfId="3" builtinId="8"/>
    <cellStyle name="Normal" xfId="0" builtinId="0"/>
    <cellStyle name="Normal 2" xfId="2"/>
    <cellStyle name="Pourcentage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theme="9" tint="-0.499984740745262"/>
      </font>
      <fill>
        <patternFill>
          <bgColor rgb="FF92D05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2C256B"/>
      <color rgb="FFFFF7E1"/>
      <color rgb="FF0062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Score des pratiques de développement durable par thématique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(Synthèse!$C$4,Synthèse!$C$9,Synthèse!$C$11,Synthèse!$C$19,Synthèse!$C$15)</c:f>
              <c:strCache>
                <c:ptCount val="5"/>
                <c:pt idx="0">
                  <c:v>Gestion des déchets</c:v>
                </c:pt>
                <c:pt idx="1">
                  <c:v>Gestion de l'énergie</c:v>
                </c:pt>
                <c:pt idx="2">
                  <c:v>Eau, habillage, nettoyage</c:v>
                </c:pt>
                <c:pt idx="3">
                  <c:v>Formation du personnel</c:v>
                </c:pt>
                <c:pt idx="4">
                  <c:v>Gaz halogénés et anesthésie</c:v>
                </c:pt>
              </c:strCache>
            </c:strRef>
          </c:cat>
          <c:val>
            <c:numRef>
              <c:f>(Synthèse!$D$4,Synthèse!$D$9,Synthèse!$D$11,Synthèse!$D$19,Synthèse!$D$15)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395-4D54-800E-336F3F2C0322}"/>
            </c:ext>
          </c:extLst>
        </c:ser>
        <c:ser>
          <c:idx val="1"/>
          <c:order val="1"/>
          <c:spPr>
            <a:solidFill>
              <a:srgbClr val="0062AE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(Synthèse!$C$4,Synthèse!$C$9,Synthèse!$C$11,Synthèse!$C$19,Synthèse!$C$15)</c:f>
              <c:strCache>
                <c:ptCount val="5"/>
                <c:pt idx="0">
                  <c:v>Gestion des déchets</c:v>
                </c:pt>
                <c:pt idx="1">
                  <c:v>Gestion de l'énergie</c:v>
                </c:pt>
                <c:pt idx="2">
                  <c:v>Eau, habillage, nettoyage</c:v>
                </c:pt>
                <c:pt idx="3">
                  <c:v>Formation du personnel</c:v>
                </c:pt>
                <c:pt idx="4">
                  <c:v>Gaz halogénés et anesthésie</c:v>
                </c:pt>
              </c:strCache>
            </c:strRef>
          </c:cat>
          <c:val>
            <c:numRef>
              <c:f>(Synthèse!$E$4,Synthèse!$E$9,Synthèse!$E$11,Synthèse!$E$19,Synthèse!$E$15)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95-4D54-800E-336F3F2C032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4869343"/>
        <c:axId val="514869759"/>
      </c:barChart>
      <c:catAx>
        <c:axId val="514869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14869759"/>
        <c:crosses val="autoZero"/>
        <c:auto val="1"/>
        <c:lblAlgn val="ctr"/>
        <c:lblOffset val="100"/>
        <c:noMultiLvlLbl val="0"/>
      </c:catAx>
      <c:valAx>
        <c:axId val="514869759"/>
        <c:scaling>
          <c:orientation val="minMax"/>
          <c:max val="1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514869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D&#233;chets!A1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5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Synth&#232;se!A1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9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0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Synth&#232;se!A1"/><Relationship Id="rId1" Type="http://schemas.openxmlformats.org/officeDocument/2006/relationships/image" Target="../media/image1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'Energie 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D&#233;chets!A1"/><Relationship Id="rId2" Type="http://schemas.openxmlformats.org/officeDocument/2006/relationships/image" Target="../media/image2.png"/><Relationship Id="rId1" Type="http://schemas.openxmlformats.org/officeDocument/2006/relationships/hyperlink" Target="#'Eau, habillage, nettoyage'!A1"/><Relationship Id="rId4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Energie '!A1"/><Relationship Id="rId2" Type="http://schemas.openxmlformats.org/officeDocument/2006/relationships/image" Target="../media/image2.png"/><Relationship Id="rId1" Type="http://schemas.openxmlformats.org/officeDocument/2006/relationships/hyperlink" Target="#'Formation du personnel'!A1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Eau, habillage, nettoyage'!A1"/><Relationship Id="rId2" Type="http://schemas.openxmlformats.org/officeDocument/2006/relationships/image" Target="../media/image2.png"/><Relationship Id="rId1" Type="http://schemas.openxmlformats.org/officeDocument/2006/relationships/hyperlink" Target="#'Formation du personnel'!A1"/><Relationship Id="rId4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Gaz halog&#233;n&#233;s et anesth&#233;sie'!A1"/><Relationship Id="rId2" Type="http://schemas.openxmlformats.org/officeDocument/2006/relationships/image" Target="../media/image2.png"/><Relationship Id="rId1" Type="http://schemas.openxmlformats.org/officeDocument/2006/relationships/hyperlink" Target="#Autres!A1"/><Relationship Id="rId4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Formation du personnel'!A1"/><Relationship Id="rId2" Type="http://schemas.openxmlformats.org/officeDocument/2006/relationships/image" Target="../media/image2.png"/><Relationship Id="rId1" Type="http://schemas.openxmlformats.org/officeDocument/2006/relationships/hyperlink" Target="#Synth&#232;se!A1"/><Relationship Id="rId4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Synth&#232;se!A1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1381125</xdr:colOff>
      <xdr:row>24</xdr:row>
      <xdr:rowOff>133350</xdr:rowOff>
    </xdr:from>
    <xdr:to>
      <xdr:col>14</xdr:col>
      <xdr:colOff>583118</xdr:colOff>
      <xdr:row>27</xdr:row>
      <xdr:rowOff>87111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3CB2600-8CC4-4CAE-AAC3-B56329810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39550" y="6877050"/>
          <a:ext cx="2164268" cy="615749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23</xdr:row>
      <xdr:rowOff>104775</xdr:rowOff>
    </xdr:from>
    <xdr:to>
      <xdr:col>9</xdr:col>
      <xdr:colOff>596900</xdr:colOff>
      <xdr:row>25</xdr:row>
      <xdr:rowOff>13494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51123-2F9F-41A2-A657-92BB4750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5962650"/>
          <a:ext cx="311150" cy="3302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724746</xdr:colOff>
      <xdr:row>44</xdr:row>
      <xdr:rowOff>96433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E0B9DF-E93E-49F5-B5E1-7E8E745CF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58746" cy="8478433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0C04AD1-98EC-4F6F-BEA6-37BC8FCC4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743798</xdr:colOff>
      <xdr:row>44</xdr:row>
      <xdr:rowOff>96433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0641F16-5B32-44AD-B350-B85BD9738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7798" cy="8478433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0</xdr:row>
      <xdr:rowOff>0</xdr:rowOff>
    </xdr:from>
    <xdr:to>
      <xdr:col>17</xdr:col>
      <xdr:colOff>743798</xdr:colOff>
      <xdr:row>44</xdr:row>
      <xdr:rowOff>115486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24D47E-C434-4E1C-9D8D-002B9778B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0"/>
          <a:ext cx="6077798" cy="8497486"/>
        </a:xfrm>
        <a:prstGeom prst="rect">
          <a:avLst/>
        </a:prstGeom>
      </xdr:spPr>
    </xdr:pic>
    <xdr:clientData/>
  </xdr:twoCellAnchor>
  <xdr:twoCellAnchor editAs="oneCell">
    <xdr:from>
      <xdr:col>19</xdr:col>
      <xdr:colOff>228600</xdr:colOff>
      <xdr:row>1</xdr:row>
      <xdr:rowOff>0</xdr:rowOff>
    </xdr:from>
    <xdr:to>
      <xdr:col>19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48A8292-1B25-4D12-AB00-2AB4DE2BE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743798</xdr:colOff>
      <xdr:row>44</xdr:row>
      <xdr:rowOff>96433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69F300-73A4-406D-B3E0-8A87C34ED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77798" cy="8478433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D94FB21-75A3-4CD3-963F-E5C014759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715219</xdr:colOff>
      <xdr:row>44</xdr:row>
      <xdr:rowOff>96433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BAC228-4627-4A18-957F-E1D7A8973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49219" cy="8478433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D80ED3-5B15-43FB-AE34-A398F7190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666750</xdr:colOff>
      <xdr:row>44</xdr:row>
      <xdr:rowOff>115486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91D1874-20E4-4FB6-A8D2-71C230D361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57"/>
        <a:stretch/>
      </xdr:blipFill>
      <xdr:spPr>
        <a:xfrm>
          <a:off x="0" y="0"/>
          <a:ext cx="6000750" cy="849748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EE4C9B-67AD-4719-B317-112827985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734272</xdr:colOff>
      <xdr:row>44</xdr:row>
      <xdr:rowOff>86907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D2F7C21-D83F-4E83-86C0-F5ECC3FDC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68272" cy="8468907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D0C89B0-82AE-4120-937F-49E170BB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685800</xdr:colOff>
      <xdr:row>44</xdr:row>
      <xdr:rowOff>115486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4F02B8F-0B82-4AC7-9418-98E47373EF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954"/>
        <a:stretch/>
      </xdr:blipFill>
      <xdr:spPr>
        <a:xfrm>
          <a:off x="0" y="0"/>
          <a:ext cx="6019800" cy="8497486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1</xdr:row>
      <xdr:rowOff>0</xdr:rowOff>
    </xdr:from>
    <xdr:to>
      <xdr:col>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FFEEE27-3B86-4332-B205-001B81ABA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27</xdr:row>
      <xdr:rowOff>95250</xdr:rowOff>
    </xdr:from>
    <xdr:to>
      <xdr:col>8</xdr:col>
      <xdr:colOff>606425</xdr:colOff>
      <xdr:row>28</xdr:row>
      <xdr:rowOff>209550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A446E8C-43A3-C148-62D3-E8BD61E97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50" y="7705725"/>
          <a:ext cx="320675" cy="333375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28</xdr:row>
      <xdr:rowOff>85725</xdr:rowOff>
    </xdr:from>
    <xdr:to>
      <xdr:col>13</xdr:col>
      <xdr:colOff>529143</xdr:colOff>
      <xdr:row>29</xdr:row>
      <xdr:rowOff>329999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C261305-2183-42E7-88B8-CDB68D8E7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496925" y="6457950"/>
          <a:ext cx="2164268" cy="6157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12</xdr:row>
      <xdr:rowOff>19050</xdr:rowOff>
    </xdr:from>
    <xdr:to>
      <xdr:col>8</xdr:col>
      <xdr:colOff>596900</xdr:colOff>
      <xdr:row>13</xdr:row>
      <xdr:rowOff>25400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6EE0185-A962-405C-8983-C068CC8AC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5257800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3419475</xdr:colOff>
      <xdr:row>11</xdr:row>
      <xdr:rowOff>314325</xdr:rowOff>
    </xdr:from>
    <xdr:to>
      <xdr:col>7</xdr:col>
      <xdr:colOff>3730625</xdr:colOff>
      <xdr:row>12</xdr:row>
      <xdr:rowOff>320675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034565-B458-4F01-B278-CC57029B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29875" y="3067050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3705225</xdr:colOff>
      <xdr:row>17</xdr:row>
      <xdr:rowOff>161925</xdr:rowOff>
    </xdr:from>
    <xdr:to>
      <xdr:col>10</xdr:col>
      <xdr:colOff>30668</xdr:colOff>
      <xdr:row>20</xdr:row>
      <xdr:rowOff>149024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5AE78BB-E0C8-425E-B200-96D616F1C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15625" y="4191000"/>
          <a:ext cx="2164268" cy="615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15</xdr:row>
      <xdr:rowOff>19050</xdr:rowOff>
    </xdr:from>
    <xdr:to>
      <xdr:col>8</xdr:col>
      <xdr:colOff>596900</xdr:colOff>
      <xdr:row>16</xdr:row>
      <xdr:rowOff>130175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E99AD-5179-41E4-A4E5-0C89DA4F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58152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3390900</xdr:colOff>
      <xdr:row>15</xdr:row>
      <xdr:rowOff>0</xdr:rowOff>
    </xdr:from>
    <xdr:to>
      <xdr:col>7</xdr:col>
      <xdr:colOff>3702050</xdr:colOff>
      <xdr:row>16</xdr:row>
      <xdr:rowOff>111125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DEF49D5-88D3-405F-BE58-1ED2F76CC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01300" y="391477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3733800</xdr:colOff>
      <xdr:row>20</xdr:row>
      <xdr:rowOff>114300</xdr:rowOff>
    </xdr:from>
    <xdr:to>
      <xdr:col>10</xdr:col>
      <xdr:colOff>59243</xdr:colOff>
      <xdr:row>23</xdr:row>
      <xdr:rowOff>101399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39C3A9C-CCFF-4AE3-AB35-792187727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44200" y="4981575"/>
          <a:ext cx="2164268" cy="6157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18</xdr:row>
      <xdr:rowOff>19050</xdr:rowOff>
    </xdr:from>
    <xdr:to>
      <xdr:col>8</xdr:col>
      <xdr:colOff>600075</xdr:colOff>
      <xdr:row>19</xdr:row>
      <xdr:rowOff>25400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D208C9-E64F-4769-A268-854DA9EFA9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490537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3390900</xdr:colOff>
      <xdr:row>18</xdr:row>
      <xdr:rowOff>0</xdr:rowOff>
    </xdr:from>
    <xdr:to>
      <xdr:col>7</xdr:col>
      <xdr:colOff>3705225</xdr:colOff>
      <xdr:row>19</xdr:row>
      <xdr:rowOff>6350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8E8ECC0-3589-439D-A43C-332BD464F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01300" y="488632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4143375</xdr:colOff>
      <xdr:row>23</xdr:row>
      <xdr:rowOff>19050</xdr:rowOff>
    </xdr:from>
    <xdr:to>
      <xdr:col>10</xdr:col>
      <xdr:colOff>97343</xdr:colOff>
      <xdr:row>26</xdr:row>
      <xdr:rowOff>9324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5E86BD6-B4BF-45EE-8CA1-BD8DC9ACF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53775" y="6019800"/>
          <a:ext cx="2164268" cy="61574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285750</xdr:colOff>
      <xdr:row>18</xdr:row>
      <xdr:rowOff>19050</xdr:rowOff>
    </xdr:from>
    <xdr:to>
      <xdr:col>8</xdr:col>
      <xdr:colOff>600075</xdr:colOff>
      <xdr:row>19</xdr:row>
      <xdr:rowOff>142875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F90EB6-A725-4354-B87D-2BFCDBC2F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393382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3390900</xdr:colOff>
      <xdr:row>18</xdr:row>
      <xdr:rowOff>0</xdr:rowOff>
    </xdr:from>
    <xdr:to>
      <xdr:col>7</xdr:col>
      <xdr:colOff>3705225</xdr:colOff>
      <xdr:row>19</xdr:row>
      <xdr:rowOff>123825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380BD6-490F-40A5-942C-0EEAB7EF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0401300" y="3914775"/>
          <a:ext cx="311150" cy="330200"/>
        </a:xfrm>
        <a:prstGeom prst="rect">
          <a:avLst/>
        </a:prstGeom>
      </xdr:spPr>
    </xdr:pic>
    <xdr:clientData/>
  </xdr:twoCellAnchor>
  <xdr:twoCellAnchor editAs="oneCell">
    <xdr:from>
      <xdr:col>7</xdr:col>
      <xdr:colOff>3857625</xdr:colOff>
      <xdr:row>23</xdr:row>
      <xdr:rowOff>28575</xdr:rowOff>
    </xdr:from>
    <xdr:to>
      <xdr:col>10</xdr:col>
      <xdr:colOff>186243</xdr:colOff>
      <xdr:row>26</xdr:row>
      <xdr:rowOff>15674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344E48-2EF0-4AE3-BB74-BF077F400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868025" y="5876925"/>
          <a:ext cx="2164268" cy="615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11</xdr:row>
      <xdr:rowOff>76200</xdr:rowOff>
    </xdr:from>
    <xdr:to>
      <xdr:col>4</xdr:col>
      <xdr:colOff>619125</xdr:colOff>
      <xdr:row>13</xdr:row>
      <xdr:rowOff>28575</xdr:rowOff>
    </xdr:to>
    <xdr:pic>
      <xdr:nvPicPr>
        <xdr:cNvPr id="2" name="Image 1" descr="Une image contenant texte, signe, jaune&#10;&#10;Description générée automatiquement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FB15739-C72B-400E-8879-1C844893E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48925" y="2533650"/>
          <a:ext cx="31432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3190875</xdr:colOff>
      <xdr:row>11</xdr:row>
      <xdr:rowOff>57150</xdr:rowOff>
    </xdr:from>
    <xdr:to>
      <xdr:col>3</xdr:col>
      <xdr:colOff>3505200</xdr:colOff>
      <xdr:row>13</xdr:row>
      <xdr:rowOff>9525</xdr:rowOff>
    </xdr:to>
    <xdr:pic>
      <xdr:nvPicPr>
        <xdr:cNvPr id="3" name="Image 2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F426CA-3EAE-4F2C-B489-F36DC098A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9305925" y="2514600"/>
          <a:ext cx="314325" cy="333375"/>
        </a:xfrm>
        <a:prstGeom prst="rect">
          <a:avLst/>
        </a:prstGeom>
      </xdr:spPr>
    </xdr:pic>
    <xdr:clientData/>
  </xdr:twoCellAnchor>
  <xdr:twoCellAnchor editAs="oneCell">
    <xdr:from>
      <xdr:col>4</xdr:col>
      <xdr:colOff>409575</xdr:colOff>
      <xdr:row>16</xdr:row>
      <xdr:rowOff>180975</xdr:rowOff>
    </xdr:from>
    <xdr:to>
      <xdr:col>7</xdr:col>
      <xdr:colOff>291018</xdr:colOff>
      <xdr:row>20</xdr:row>
      <xdr:rowOff>34724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F1159F6-D2FB-468A-99DA-CA9A98F31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53700" y="3590925"/>
          <a:ext cx="2167443" cy="61574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147108</xdr:colOff>
      <xdr:row>8</xdr:row>
      <xdr:rowOff>142346</xdr:rowOff>
    </xdr:from>
    <xdr:to>
      <xdr:col>14</xdr:col>
      <xdr:colOff>497416</xdr:colOff>
      <xdr:row>18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3B1DC-D72E-4FE1-9050-F35137450E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4381500</xdr:colOff>
      <xdr:row>22</xdr:row>
      <xdr:rowOff>16934</xdr:rowOff>
    </xdr:from>
    <xdr:to>
      <xdr:col>9</xdr:col>
      <xdr:colOff>227518</xdr:colOff>
      <xdr:row>25</xdr:row>
      <xdr:rowOff>61183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30A079A-6C5E-45E3-9C2E-F29CA0CE3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42500" y="6864351"/>
          <a:ext cx="2164268" cy="6157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686640</xdr:colOff>
      <xdr:row>43</xdr:row>
      <xdr:rowOff>182144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1EFDB2E-AB92-4A8A-9D3F-4661DD4B7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020640" cy="8373644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16</xdr:col>
      <xdr:colOff>743798</xdr:colOff>
      <xdr:row>44</xdr:row>
      <xdr:rowOff>58328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64483D0-233A-404E-B232-08A70FD1F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0" y="0"/>
          <a:ext cx="6077798" cy="8440328"/>
        </a:xfrm>
        <a:prstGeom prst="rect">
          <a:avLst/>
        </a:prstGeom>
      </xdr:spPr>
    </xdr:pic>
    <xdr:clientData/>
  </xdr:twoCellAnchor>
  <xdr:twoCellAnchor editAs="oneCell">
    <xdr:from>
      <xdr:col>19</xdr:col>
      <xdr:colOff>228600</xdr:colOff>
      <xdr:row>1</xdr:row>
      <xdr:rowOff>0</xdr:rowOff>
    </xdr:from>
    <xdr:to>
      <xdr:col>19</xdr:col>
      <xdr:colOff>542925</xdr:colOff>
      <xdr:row>2</xdr:row>
      <xdr:rowOff>139700</xdr:rowOff>
    </xdr:to>
    <xdr:pic>
      <xdr:nvPicPr>
        <xdr:cNvPr id="4" name="Image 3" descr="Une image contenant texte, signe, jaune&#10;&#10;Description générée automatiquement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D45EC8A-6038-44D6-A6F7-EFB519C2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14706600" y="190500"/>
          <a:ext cx="314325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72"/>
  <sheetViews>
    <sheetView zoomScale="80" zoomScaleNormal="80" workbookViewId="0">
      <selection activeCell="D24" sqref="D24"/>
    </sheetView>
  </sheetViews>
  <sheetFormatPr baseColWidth="10" defaultRowHeight="15"/>
  <cols>
    <col min="2" max="2" width="3.7109375" customWidth="1"/>
    <col min="3" max="3" width="29.5703125" customWidth="1"/>
    <col min="4" max="4" width="29.140625" customWidth="1"/>
    <col min="12" max="12" width="21.5703125" customWidth="1"/>
  </cols>
  <sheetData>
    <row r="1" spans="1:52" ht="27.7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</row>
    <row r="2" spans="1:52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</row>
    <row r="3" spans="1:5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</row>
    <row r="4" spans="1:52" ht="45">
      <c r="A4" s="7"/>
      <c r="B4" s="7"/>
      <c r="C4" s="8" t="s">
        <v>23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</row>
    <row r="5" spans="1:52" ht="45">
      <c r="A5" s="7"/>
      <c r="B5" s="7"/>
      <c r="C5" s="8" t="s">
        <v>25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</row>
    <row r="6" spans="1:52" ht="45">
      <c r="A6" s="7"/>
      <c r="B6" s="7"/>
      <c r="C6" s="8" t="s">
        <v>24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10.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</row>
    <row r="8" spans="1:5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</row>
    <row r="9" spans="1:5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5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</row>
    <row r="11" spans="1:52" ht="21">
      <c r="A11" s="14"/>
      <c r="B11" s="15" t="s">
        <v>116</v>
      </c>
      <c r="C11" s="14"/>
      <c r="D11" s="14"/>
      <c r="E11" s="14"/>
      <c r="F11" s="14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</row>
    <row r="12" spans="1:52" ht="16.5">
      <c r="A12" s="14"/>
      <c r="B12" s="14"/>
      <c r="C12" s="14"/>
      <c r="D12" s="14"/>
      <c r="E12" s="14"/>
      <c r="F12" s="14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</row>
    <row r="13" spans="1:52">
      <c r="A13" s="14"/>
      <c r="B13" s="14"/>
      <c r="C13" s="14" t="s">
        <v>121</v>
      </c>
      <c r="D13" s="14"/>
      <c r="E13" s="14"/>
      <c r="F13" s="1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</row>
    <row r="14" spans="1:52">
      <c r="A14" s="14"/>
      <c r="B14" s="14"/>
      <c r="C14" s="14" t="s">
        <v>120</v>
      </c>
      <c r="D14" s="14"/>
      <c r="E14" s="14"/>
      <c r="F14" s="14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</row>
    <row r="15" spans="1:52">
      <c r="A15" s="14"/>
      <c r="B15" s="14"/>
      <c r="C15" s="14" t="s">
        <v>118</v>
      </c>
      <c r="D15" s="14"/>
      <c r="E15" s="14"/>
      <c r="F15" s="1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>
      <c r="A16" s="14"/>
      <c r="B16" s="14"/>
      <c r="C16" s="14" t="s">
        <v>122</v>
      </c>
      <c r="D16" s="14"/>
      <c r="E16" s="14"/>
      <c r="F16" s="1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</row>
    <row r="17" spans="1:52">
      <c r="A17" s="14"/>
      <c r="B17" s="14"/>
      <c r="C17" s="14" t="s">
        <v>135</v>
      </c>
      <c r="D17" s="14"/>
      <c r="E17" s="14"/>
      <c r="F17" s="1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</row>
    <row r="18" spans="1:52" ht="16.5">
      <c r="A18" s="14"/>
      <c r="B18" s="14"/>
      <c r="C18" s="14"/>
      <c r="D18" s="14"/>
      <c r="E18" s="14"/>
      <c r="F18" s="1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</row>
    <row r="19" spans="1:52" ht="16.5">
      <c r="A19" s="14"/>
      <c r="B19" s="14"/>
      <c r="C19" s="14"/>
      <c r="D19" s="14"/>
      <c r="E19" s="14"/>
      <c r="F19" s="14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</row>
    <row r="20" spans="1:52" ht="17.25" thickBot="1">
      <c r="A20" s="14"/>
      <c r="B20" s="14"/>
      <c r="C20" s="68"/>
      <c r="D20" s="14"/>
      <c r="E20" s="14"/>
      <c r="F20" s="1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</row>
    <row r="21" spans="1:52" ht="16.5" thickBot="1">
      <c r="A21" s="1"/>
      <c r="B21" s="1"/>
      <c r="C21" s="68" t="s">
        <v>125</v>
      </c>
      <c r="D21" s="67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</row>
    <row r="22" spans="1:52" ht="15.75" thickBot="1">
      <c r="A22" s="1"/>
      <c r="B22" s="1"/>
      <c r="C22" s="68" t="s">
        <v>123</v>
      </c>
      <c r="D22" s="67"/>
      <c r="E22" s="1"/>
      <c r="F22" s="1"/>
      <c r="G22" s="1"/>
      <c r="H22" s="1"/>
      <c r="I22" s="1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</row>
    <row r="23" spans="1:52" ht="16.5" thickBot="1">
      <c r="A23" s="1"/>
      <c r="B23" s="1"/>
      <c r="C23" s="68" t="s">
        <v>124</v>
      </c>
      <c r="D23" s="67"/>
      <c r="E23" s="1"/>
      <c r="F23" s="1"/>
      <c r="G23" s="1"/>
      <c r="H23" s="1"/>
      <c r="I23" s="1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</row>
    <row r="24" spans="1:52" ht="16.5" thickBot="1">
      <c r="A24" s="1"/>
      <c r="B24" s="1"/>
      <c r="C24" s="68" t="s">
        <v>191</v>
      </c>
      <c r="D24" s="67"/>
      <c r="E24" s="1"/>
      <c r="F24" s="1"/>
      <c r="G24" s="1"/>
      <c r="H24" s="1"/>
      <c r="I24" s="1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</row>
    <row r="25" spans="1:52" ht="15.75" thickBot="1">
      <c r="A25" s="1"/>
      <c r="B25" s="1"/>
      <c r="C25" s="68" t="s">
        <v>192</v>
      </c>
      <c r="D25" s="67"/>
      <c r="E25" s="1"/>
      <c r="F25" s="1"/>
      <c r="G25" s="1"/>
      <c r="H25" s="1"/>
      <c r="I25" s="1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</row>
    <row r="26" spans="1:52" ht="16.5" thickBot="1">
      <c r="A26" s="1"/>
      <c r="B26" s="1"/>
      <c r="C26" s="68" t="s">
        <v>126</v>
      </c>
      <c r="D26" s="67"/>
      <c r="E26" s="1"/>
      <c r="F26" s="1"/>
      <c r="G26" s="1"/>
      <c r="H26" s="1"/>
      <c r="I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</row>
    <row r="27" spans="1:52" ht="18.75">
      <c r="A27" s="1"/>
      <c r="B27" s="1"/>
      <c r="C27" s="68"/>
      <c r="D27" s="1"/>
      <c r="E27" s="1"/>
      <c r="F27" s="1"/>
      <c r="G27" s="1"/>
      <c r="H27" s="1"/>
      <c r="I27" s="1"/>
      <c r="J27" s="16" t="s">
        <v>117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</row>
    <row r="29" spans="1:5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</row>
    <row r="30" spans="1:5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</row>
    <row r="31" spans="1:5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</row>
    <row r="32" spans="1:5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</row>
    <row r="33" spans="1:5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</sheetData>
  <hyperlinks>
    <hyperlink ref="J27" location="Déchets!A1" display="Démarrer le questionnaire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6"/>
  <sheetViews>
    <sheetView workbookViewId="0">
      <selection activeCell="T7" sqref="T7"/>
    </sheetView>
  </sheetViews>
  <sheetFormatPr baseColWidth="10" defaultRowHeight="15"/>
  <sheetData>
    <row r="3" spans="2:14">
      <c r="B3" t="s">
        <v>3</v>
      </c>
      <c r="D3" t="s">
        <v>5</v>
      </c>
      <c r="F3" t="s">
        <v>29</v>
      </c>
      <c r="H3" t="s">
        <v>143</v>
      </c>
      <c r="J3" t="s">
        <v>49</v>
      </c>
      <c r="L3" t="s">
        <v>79</v>
      </c>
      <c r="N3" t="s">
        <v>96</v>
      </c>
    </row>
    <row r="4" spans="2:14">
      <c r="B4" t="s">
        <v>4</v>
      </c>
      <c r="D4" t="s">
        <v>6</v>
      </c>
      <c r="F4" t="s">
        <v>27</v>
      </c>
      <c r="H4" t="s">
        <v>144</v>
      </c>
      <c r="J4" t="s">
        <v>50</v>
      </c>
      <c r="L4" t="s">
        <v>80</v>
      </c>
      <c r="N4" t="s">
        <v>97</v>
      </c>
    </row>
    <row r="5" spans="2:14">
      <c r="B5" t="s">
        <v>115</v>
      </c>
      <c r="F5" t="s">
        <v>28</v>
      </c>
      <c r="H5" t="s">
        <v>30</v>
      </c>
      <c r="J5" t="s">
        <v>51</v>
      </c>
      <c r="L5" t="s">
        <v>81</v>
      </c>
      <c r="N5" t="s">
        <v>98</v>
      </c>
    </row>
    <row r="6" spans="2:14">
      <c r="L6" t="s">
        <v>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P250"/>
  <sheetViews>
    <sheetView workbookViewId="0"/>
  </sheetViews>
  <sheetFormatPr baseColWidth="10" defaultRowHeight="15"/>
  <sheetData>
    <row r="1" spans="1:4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spans="1:4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76" t="s">
        <v>145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</row>
    <row r="20" spans="1:4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4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</row>
    <row r="23" spans="1:4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</row>
    <row r="24" spans="1:4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</row>
    <row r="25" spans="1:4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</row>
    <row r="26" spans="1:4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</row>
    <row r="27" spans="1:4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</row>
    <row r="28" spans="1:4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</row>
    <row r="29" spans="1:4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</row>
    <row r="30" spans="1:4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</row>
    <row r="31" spans="1:4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</row>
    <row r="32" spans="1:4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</row>
    <row r="33" spans="1:4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</row>
    <row r="34" spans="1:4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</row>
    <row r="35" spans="1:4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</row>
    <row r="36" spans="1:4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</row>
    <row r="37" spans="1:4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</row>
    <row r="38" spans="1:4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</row>
    <row r="39" spans="1:4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</row>
    <row r="40" spans="1:4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</row>
    <row r="41" spans="1:4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</row>
    <row r="42" spans="1: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</row>
    <row r="43" spans="1:4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</row>
    <row r="44" spans="1:4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</row>
    <row r="45" spans="1:4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</row>
    <row r="46" spans="1:4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</row>
    <row r="47" spans="1:4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</row>
    <row r="48" spans="1:4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</row>
    <row r="49" spans="1:4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</row>
    <row r="50" spans="1:4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</row>
    <row r="51" spans="1:4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</row>
    <row r="52" spans="1:4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</row>
    <row r="53" spans="1:4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</row>
    <row r="55" spans="1:4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</row>
    <row r="56" spans="1:4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</row>
    <row r="58" spans="1:4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</row>
    <row r="59" spans="1:4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</row>
    <row r="60" spans="1:4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</row>
    <row r="61" spans="1:4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</row>
    <row r="62" spans="1:4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</row>
    <row r="63" spans="1:4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</row>
    <row r="64" spans="1:4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</row>
    <row r="65" spans="1:4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</row>
    <row r="66" spans="1:4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</row>
    <row r="67" spans="1:4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</row>
    <row r="68" spans="1:4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</row>
    <row r="69" spans="1:4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</row>
    <row r="70" spans="1:4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</row>
    <row r="71" spans="1:4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</row>
    <row r="72" spans="1:4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</row>
    <row r="73" spans="1:4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</row>
    <row r="74" spans="1:4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</row>
    <row r="75" spans="1:4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</row>
    <row r="76" spans="1:4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</row>
    <row r="77" spans="1:4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</row>
    <row r="78" spans="1:4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</row>
    <row r="79" spans="1:4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</row>
    <row r="80" spans="1:4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</row>
    <row r="81" spans="1:4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</row>
    <row r="82" spans="1:4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</row>
    <row r="83" spans="1:4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</row>
    <row r="84" spans="1:4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</row>
    <row r="85" spans="1:4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</row>
    <row r="86" spans="1:4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</row>
    <row r="87" spans="1:4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</row>
    <row r="88" spans="1:4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</row>
    <row r="89" spans="1:4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</row>
    <row r="90" spans="1:4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</row>
    <row r="91" spans="1:4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</row>
    <row r="92" spans="1:4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1:4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</row>
    <row r="94" spans="1:4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</row>
    <row r="95" spans="1:4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</row>
    <row r="96" spans="1:4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</row>
    <row r="97" spans="1:4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</row>
    <row r="98" spans="1:4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</row>
    <row r="99" spans="1:4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</row>
    <row r="100" spans="1:4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</row>
    <row r="101" spans="1:4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</row>
    <row r="102" spans="1:4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</row>
    <row r="103" spans="1:4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</row>
    <row r="104" spans="1:4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</row>
    <row r="105" spans="1:4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</row>
    <row r="106" spans="1:4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</row>
    <row r="107" spans="1:4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</row>
    <row r="108" spans="1:4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</row>
    <row r="109" spans="1:4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</row>
    <row r="110" spans="1:4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</row>
    <row r="111" spans="1:4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</row>
    <row r="112" spans="1:4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</row>
    <row r="113" spans="1:4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</row>
    <row r="114" spans="1:4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</row>
    <row r="115" spans="1:4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</row>
    <row r="116" spans="1:4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</row>
    <row r="117" spans="1:4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</row>
    <row r="118" spans="1:4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</row>
    <row r="119" spans="1:4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</row>
    <row r="120" spans="1:4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</row>
    <row r="121" spans="1:4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</row>
    <row r="122" spans="1:4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</row>
    <row r="123" spans="1:4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</row>
    <row r="124" spans="1:4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</row>
    <row r="125" spans="1:4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</row>
    <row r="126" spans="1:4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</row>
    <row r="127" spans="1:4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</row>
    <row r="128" spans="1:4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1:4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</row>
    <row r="130" spans="1:4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</row>
    <row r="131" spans="1:4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</row>
    <row r="132" spans="1:4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</row>
    <row r="133" spans="1:4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</row>
    <row r="134" spans="1:4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</row>
    <row r="135" spans="1:4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</row>
    <row r="136" spans="1:4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</row>
    <row r="137" spans="1:4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</row>
    <row r="138" spans="1:4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</row>
    <row r="139" spans="1:4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</row>
    <row r="140" spans="1:4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</row>
    <row r="141" spans="1:4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</row>
    <row r="142" spans="1: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</row>
    <row r="143" spans="1:4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</row>
    <row r="144" spans="1:4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</row>
    <row r="145" spans="1:4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</row>
    <row r="146" spans="1:4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</row>
    <row r="147" spans="1:4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</row>
    <row r="148" spans="1:4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</row>
    <row r="149" spans="1:4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</row>
    <row r="150" spans="1:4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</row>
    <row r="151" spans="1:4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</row>
    <row r="152" spans="1:4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</row>
    <row r="153" spans="1:4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</row>
    <row r="154" spans="1:4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</row>
    <row r="155" spans="1:4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</row>
    <row r="156" spans="1:4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</row>
    <row r="157" spans="1:4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</row>
    <row r="158" spans="1:4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</row>
    <row r="159" spans="1:4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</row>
    <row r="160" spans="1:4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</row>
    <row r="161" spans="1:4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</row>
    <row r="162" spans="1:4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</row>
    <row r="163" spans="1:4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</row>
    <row r="164" spans="1:4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</row>
    <row r="165" spans="1:4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</row>
    <row r="166" spans="1:4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</row>
    <row r="167" spans="1:4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</row>
    <row r="168" spans="1:4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1:4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</row>
    <row r="170" spans="1:4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</row>
    <row r="171" spans="1:4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</row>
    <row r="172" spans="1:4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</row>
    <row r="173" spans="1:4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</row>
    <row r="174" spans="1:4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</row>
    <row r="175" spans="1:4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</row>
    <row r="176" spans="1:4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</row>
    <row r="177" spans="1:4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</row>
    <row r="178" spans="1:4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</row>
    <row r="179" spans="1:4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</row>
    <row r="180" spans="1:4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</row>
    <row r="181" spans="1:4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</row>
    <row r="182" spans="1:4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</row>
    <row r="183" spans="1:4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</row>
    <row r="184" spans="1:4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</row>
    <row r="185" spans="1:4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</row>
    <row r="186" spans="1:4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</row>
    <row r="187" spans="1:4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</row>
    <row r="188" spans="1:4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</row>
    <row r="189" spans="1:4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</row>
    <row r="190" spans="1:4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</row>
    <row r="191" spans="1:4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</row>
    <row r="192" spans="1:4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</row>
    <row r="193" spans="1:4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</row>
    <row r="194" spans="1:4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</row>
    <row r="195" spans="1:4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</row>
    <row r="196" spans="1:4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</row>
    <row r="197" spans="1:4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</row>
    <row r="198" spans="1:4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</row>
    <row r="199" spans="1:4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</row>
    <row r="200" spans="1:4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</row>
    <row r="201" spans="1:4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</row>
    <row r="202" spans="1:4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</row>
    <row r="203" spans="1:4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</row>
    <row r="204" spans="1:4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</row>
    <row r="205" spans="1:4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</row>
    <row r="206" spans="1:4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</row>
    <row r="207" spans="1:4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</row>
    <row r="208" spans="1:4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</row>
    <row r="209" spans="1:4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</row>
    <row r="210" spans="1:4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</row>
    <row r="211" spans="1:4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</row>
    <row r="212" spans="1:4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</row>
    <row r="213" spans="1:4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</row>
    <row r="214" spans="1:4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</row>
    <row r="215" spans="1:4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</row>
    <row r="216" spans="1:4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</row>
    <row r="217" spans="1:4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</row>
    <row r="218" spans="1:4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</row>
    <row r="219" spans="1:4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</row>
    <row r="220" spans="1:4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</row>
    <row r="221" spans="1:4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</row>
    <row r="222" spans="1:4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</row>
    <row r="223" spans="1:4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</row>
    <row r="224" spans="1:4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</row>
    <row r="225" spans="1:4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4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</row>
    <row r="242" spans="1: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</row>
    <row r="243" spans="1:4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</row>
    <row r="244" spans="1:4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</row>
    <row r="245" spans="1:4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</row>
    <row r="246" spans="1:4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</row>
    <row r="247" spans="1:4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</row>
    <row r="248" spans="1:4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</row>
    <row r="249" spans="1:4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</row>
    <row r="250" spans="1:4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/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/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76" t="s">
        <v>145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/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/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>
      <selection activeCell="I23" sqref="I23"/>
    </sheetView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/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AL115"/>
  <sheetViews>
    <sheetView workbookViewId="0"/>
  </sheetViews>
  <sheetFormatPr baseColWidth="10" defaultRowHeight="15"/>
  <sheetData>
    <row r="1" spans="1:38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</row>
    <row r="4" spans="1:38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</row>
    <row r="5" spans="1:38">
      <c r="A5" s="1"/>
      <c r="B5" s="1"/>
      <c r="C5" s="1"/>
      <c r="D5" s="1"/>
      <c r="E5" s="1"/>
      <c r="F5" s="1"/>
      <c r="G5" s="1"/>
      <c r="H5" s="1"/>
      <c r="I5" s="1"/>
      <c r="J5" s="76" t="s">
        <v>145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</row>
    <row r="7" spans="1:38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</row>
    <row r="8" spans="1:3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</row>
    <row r="9" spans="1:3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343"/>
  <sheetViews>
    <sheetView topLeftCell="A22" workbookViewId="0"/>
  </sheetViews>
  <sheetFormatPr baseColWidth="10" defaultRowHeight="14.25"/>
  <cols>
    <col min="1" max="1" width="4.28515625" style="44" customWidth="1"/>
    <col min="2" max="2" width="3.42578125" style="44" customWidth="1"/>
    <col min="3" max="3" width="2.7109375" style="44" customWidth="1"/>
    <col min="4" max="4" width="65.85546875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5" style="44" customWidth="1"/>
    <col min="9" max="9" width="19" style="44" customWidth="1"/>
    <col min="10" max="10" width="4.85546875" style="44" customWidth="1"/>
    <col min="11" max="16384" width="11.42578125" style="44"/>
  </cols>
  <sheetData>
    <row r="1" spans="1:2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3.25">
      <c r="A4" s="14"/>
      <c r="B4" s="46" t="s">
        <v>19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thickBot="1">
      <c r="A7" s="14"/>
      <c r="B7" s="50"/>
      <c r="C7" s="51" t="s">
        <v>21</v>
      </c>
      <c r="D7" s="17"/>
      <c r="E7" s="17"/>
      <c r="F7" s="17"/>
      <c r="G7" s="51" t="s">
        <v>182</v>
      </c>
      <c r="H7" s="14"/>
      <c r="I7" s="14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8.5" customHeight="1" thickBot="1">
      <c r="A8" s="14"/>
      <c r="B8" s="50"/>
      <c r="C8" s="17"/>
      <c r="D8" s="53" t="s">
        <v>180</v>
      </c>
      <c r="E8" s="54"/>
      <c r="F8" s="17"/>
      <c r="G8" s="14"/>
      <c r="H8" s="53" t="s">
        <v>17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8.5" customHeight="1" thickBot="1">
      <c r="A9" s="14"/>
      <c r="B9" s="50"/>
      <c r="C9" s="17"/>
      <c r="D9" s="53" t="s">
        <v>197</v>
      </c>
      <c r="E9" s="54"/>
      <c r="F9" s="17"/>
      <c r="G9" s="14"/>
      <c r="H9" s="53" t="s">
        <v>167</v>
      </c>
      <c r="I9" s="54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8.5" customHeight="1" thickBot="1">
      <c r="A10" s="14"/>
      <c r="B10" s="50"/>
      <c r="C10" s="51"/>
      <c r="D10" s="53" t="s">
        <v>193</v>
      </c>
      <c r="E10" s="54"/>
      <c r="F10" s="17"/>
      <c r="G10" s="14"/>
      <c r="H10" s="53" t="s">
        <v>166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8.5" customHeight="1" thickBot="1">
      <c r="A11" s="14"/>
      <c r="B11" s="50"/>
      <c r="C11" s="17"/>
      <c r="D11" s="53" t="s">
        <v>194</v>
      </c>
      <c r="E11" s="54"/>
      <c r="F11" s="17"/>
      <c r="G11" s="14"/>
      <c r="H11" s="14"/>
      <c r="I11" s="1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8.5" customHeight="1" thickBot="1">
      <c r="A12" s="14"/>
      <c r="B12" s="50"/>
      <c r="C12" s="17"/>
      <c r="D12" s="53" t="s">
        <v>198</v>
      </c>
      <c r="E12" s="69"/>
      <c r="F12" s="17"/>
      <c r="G12" s="14"/>
      <c r="H12" s="53" t="s">
        <v>13</v>
      </c>
      <c r="I12" s="5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8.5" customHeight="1" thickBot="1">
      <c r="A13" s="14"/>
      <c r="B13" s="50"/>
      <c r="C13" s="17"/>
      <c r="D13" s="53" t="s">
        <v>186</v>
      </c>
      <c r="E13" s="69"/>
      <c r="F13" s="65" t="s">
        <v>181</v>
      </c>
      <c r="G13" s="14"/>
      <c r="H13" s="53" t="s">
        <v>9</v>
      </c>
      <c r="I13" s="54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14.25" customHeight="1" thickBot="1">
      <c r="A14" s="14"/>
      <c r="B14" s="50"/>
      <c r="C14" s="14"/>
      <c r="D14" s="14"/>
      <c r="E14" s="14"/>
      <c r="F14" s="17"/>
      <c r="G14" s="17"/>
      <c r="H14" s="17"/>
      <c r="I14" s="55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8.5" customHeight="1" thickBot="1">
      <c r="A15" s="14"/>
      <c r="B15" s="50"/>
      <c r="C15" s="51" t="s">
        <v>20</v>
      </c>
      <c r="D15" s="17"/>
      <c r="E15" s="17"/>
      <c r="F15" s="17"/>
      <c r="G15" s="14"/>
      <c r="H15" s="53" t="s">
        <v>14</v>
      </c>
      <c r="I15" s="54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8.5" customHeight="1" thickBot="1">
      <c r="A16" s="14"/>
      <c r="B16" s="50"/>
      <c r="C16" s="17"/>
      <c r="D16" s="53" t="s">
        <v>7</v>
      </c>
      <c r="E16" s="54"/>
      <c r="F16" s="17"/>
      <c r="G16" s="14"/>
      <c r="H16" s="53" t="s">
        <v>9</v>
      </c>
      <c r="I16" s="54"/>
      <c r="J16" s="5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8.5" customHeight="1" thickBot="1">
      <c r="A17" s="14"/>
      <c r="B17" s="50"/>
      <c r="C17" s="17"/>
      <c r="D17" s="53" t="s">
        <v>8</v>
      </c>
      <c r="E17" s="54"/>
      <c r="F17" s="17"/>
      <c r="G17" s="14"/>
      <c r="H17" s="53" t="s">
        <v>183</v>
      </c>
      <c r="I17" s="54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8.5" customHeight="1" thickBot="1">
      <c r="A18" s="14"/>
      <c r="B18" s="50"/>
      <c r="C18" s="17"/>
      <c r="D18" s="17"/>
      <c r="E18" s="55"/>
      <c r="F18" s="17"/>
      <c r="G18" s="14"/>
      <c r="H18" s="53" t="s">
        <v>199</v>
      </c>
      <c r="I18" s="54"/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8.5" customHeight="1" thickBot="1">
      <c r="A19" s="14"/>
      <c r="B19" s="50"/>
      <c r="C19" s="17"/>
      <c r="D19" s="53" t="s">
        <v>11</v>
      </c>
      <c r="E19" s="54"/>
      <c r="F19" s="17"/>
      <c r="G19" s="14"/>
      <c r="H19" s="53" t="s">
        <v>179</v>
      </c>
      <c r="I19" s="54"/>
      <c r="J19" s="5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28.5" customHeight="1" thickBot="1">
      <c r="A20" s="14"/>
      <c r="B20" s="50"/>
      <c r="C20" s="17"/>
      <c r="D20" s="53" t="s">
        <v>8</v>
      </c>
      <c r="E20" s="54"/>
      <c r="F20" s="17"/>
      <c r="G20" s="14"/>
      <c r="H20" s="14"/>
      <c r="I20" s="14"/>
      <c r="J20" s="5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 ht="28.5" customHeight="1" thickBot="1">
      <c r="A21" s="14"/>
      <c r="B21" s="50"/>
      <c r="C21" s="14"/>
      <c r="D21" s="14"/>
      <c r="F21" s="17"/>
      <c r="G21" s="51" t="s">
        <v>176</v>
      </c>
      <c r="H21" s="17"/>
      <c r="I21" s="55"/>
      <c r="J21" s="5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28.5" customHeight="1" thickBot="1">
      <c r="A22" s="14"/>
      <c r="B22" s="50"/>
      <c r="C22" s="14"/>
      <c r="D22" s="53" t="s">
        <v>16</v>
      </c>
      <c r="E22" s="54"/>
      <c r="F22" s="17"/>
      <c r="G22" s="17"/>
      <c r="H22" s="53" t="s">
        <v>174</v>
      </c>
      <c r="I22" s="54"/>
      <c r="J22" s="52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28.5" customHeight="1" thickBot="1">
      <c r="A23" s="14"/>
      <c r="B23" s="50"/>
      <c r="C23" s="14"/>
      <c r="D23" s="53" t="s">
        <v>157</v>
      </c>
      <c r="E23" s="54"/>
      <c r="F23" s="17"/>
      <c r="G23" s="17"/>
      <c r="H23" s="63" t="s">
        <v>170</v>
      </c>
      <c r="I23" s="54"/>
      <c r="J23" s="52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28.5" customHeight="1" thickBot="1">
      <c r="A24" s="14"/>
      <c r="B24" s="50"/>
      <c r="C24" s="14"/>
      <c r="D24" s="14"/>
      <c r="F24" s="17"/>
      <c r="G24" s="17"/>
      <c r="H24" s="53" t="s">
        <v>177</v>
      </c>
      <c r="I24" s="69"/>
      <c r="J24" s="52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28.5" customHeight="1" thickBot="1">
      <c r="A25" s="14"/>
      <c r="B25" s="50"/>
      <c r="C25" s="14"/>
      <c r="D25" s="53" t="s">
        <v>165</v>
      </c>
      <c r="E25" s="54"/>
      <c r="F25" s="17"/>
      <c r="G25" s="17"/>
      <c r="H25" s="53" t="s">
        <v>156</v>
      </c>
      <c r="I25" s="54"/>
      <c r="J25" s="52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27" customHeight="1" thickBot="1">
      <c r="A26" s="14"/>
      <c r="B26" s="50"/>
      <c r="C26" s="14"/>
      <c r="D26" s="53" t="s">
        <v>164</v>
      </c>
      <c r="E26" s="54"/>
      <c r="F26" s="17"/>
      <c r="G26" s="17"/>
      <c r="H26" s="14"/>
      <c r="I26" s="14"/>
      <c r="J26" s="52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27" customHeight="1" thickBot="1">
      <c r="A27" s="14"/>
      <c r="B27" s="50"/>
      <c r="C27" s="14"/>
      <c r="D27" s="53" t="s">
        <v>166</v>
      </c>
      <c r="E27" s="54"/>
      <c r="F27" s="17"/>
      <c r="G27" s="17"/>
      <c r="H27" s="17"/>
      <c r="I27" s="17"/>
      <c r="J27" s="52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5" thickBot="1">
      <c r="A28" s="14"/>
      <c r="B28" s="50"/>
      <c r="C28" s="14"/>
      <c r="D28" s="14"/>
      <c r="E28" s="14"/>
      <c r="F28" s="17"/>
      <c r="G28" s="17"/>
      <c r="H28" s="17"/>
      <c r="I28" s="17"/>
      <c r="J28" s="52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5" thickBot="1">
      <c r="A29" s="14"/>
      <c r="B29" s="50"/>
      <c r="C29" s="14"/>
      <c r="D29" s="53" t="s">
        <v>12</v>
      </c>
      <c r="E29" s="54"/>
      <c r="F29" s="17"/>
      <c r="G29" s="17"/>
      <c r="H29" s="17"/>
      <c r="J29" s="52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27" customHeight="1" thickBot="1">
      <c r="A30" s="14"/>
      <c r="B30" s="50"/>
      <c r="C30" s="14"/>
      <c r="D30" s="53" t="s">
        <v>9</v>
      </c>
      <c r="E30" s="54"/>
      <c r="F30" s="17"/>
      <c r="G30" s="17"/>
      <c r="H30" s="17"/>
      <c r="I30" s="56" t="s">
        <v>26</v>
      </c>
      <c r="J30" s="52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4"/>
      <c r="B31" s="57"/>
      <c r="C31" s="58"/>
      <c r="D31" s="58"/>
      <c r="E31" s="58"/>
      <c r="F31" s="58"/>
      <c r="G31" s="58"/>
      <c r="H31" s="58"/>
      <c r="I31" s="58"/>
      <c r="J31" s="59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>
      <c r="A39" s="14"/>
      <c r="B39" s="14"/>
      <c r="C39" s="17"/>
      <c r="D39" s="17"/>
      <c r="E39" s="55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>
      <c r="A40" s="14"/>
      <c r="B40" s="14"/>
      <c r="C40" s="17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>
      <c r="A41" s="14"/>
      <c r="B41" s="14"/>
      <c r="C41" s="1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4"/>
      <c r="B42" s="14"/>
      <c r="C42" s="17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4"/>
      <c r="B43" s="14"/>
      <c r="C43" s="1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4"/>
      <c r="B44" s="14"/>
      <c r="C44" s="17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4"/>
      <c r="B45" s="14"/>
      <c r="C45" s="17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4"/>
      <c r="B46" s="14"/>
      <c r="C46" s="17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4"/>
      <c r="B47" s="14"/>
      <c r="C47" s="1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4"/>
      <c r="B48" s="14"/>
      <c r="C48" s="1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4"/>
      <c r="B49" s="14"/>
      <c r="C49" s="1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4"/>
      <c r="B50" s="14"/>
      <c r="C50" s="17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4"/>
      <c r="B51" s="14"/>
      <c r="C51" s="1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4"/>
      <c r="B52" s="14"/>
      <c r="C52" s="1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4"/>
      <c r="B53" s="14"/>
      <c r="C53" s="17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4"/>
      <c r="B54" s="14"/>
      <c r="C54" s="17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4"/>
      <c r="B55" s="14"/>
      <c r="C55" s="17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4"/>
      <c r="B56" s="14"/>
      <c r="C56" s="1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Listes!$B$3:$B$5</xm:f>
          </x14:formula1>
          <xm:sqref>E16 E8 I12 E19 E22 E25 E29 I8 E10 I22 I15 I24 E12 I17 I19</xm:sqref>
        </x14:dataValidation>
        <x14:dataValidation type="list" allowBlank="1" showInputMessage="1" showErrorMessage="1">
          <x14:formula1>
            <xm:f>Listes!$D$3:$D$4</xm:f>
          </x14:formula1>
          <xm:sqref>E17 I13 E20 E23 E26:E27 E30 I9:I10 I25 I23 E9 I16 I18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328"/>
  <sheetViews>
    <sheetView workbookViewId="0"/>
  </sheetViews>
  <sheetFormatPr baseColWidth="10" defaultRowHeight="14.25"/>
  <cols>
    <col min="1" max="1" width="4.28515625" style="44" customWidth="1"/>
    <col min="2" max="2" width="3.42578125" style="44" customWidth="1"/>
    <col min="3" max="3" width="2.7109375" style="44" customWidth="1"/>
    <col min="4" max="4" width="64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19" style="44" customWidth="1"/>
    <col min="10" max="10" width="4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3.25">
      <c r="A4" s="14"/>
      <c r="B4" s="46" t="s">
        <v>204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thickBot="1">
      <c r="A7" s="14"/>
      <c r="B7" s="50"/>
      <c r="C7" s="51" t="s">
        <v>33</v>
      </c>
      <c r="D7" s="17"/>
      <c r="E7" s="17"/>
      <c r="F7" s="17"/>
      <c r="G7" s="17"/>
      <c r="H7" s="17"/>
      <c r="I7" s="17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thickBot="1">
      <c r="A8" s="14"/>
      <c r="B8" s="50"/>
      <c r="C8" s="17"/>
      <c r="D8" s="62" t="s">
        <v>35</v>
      </c>
      <c r="E8" s="54"/>
      <c r="F8" s="17"/>
      <c r="G8" s="17"/>
      <c r="H8" s="17"/>
      <c r="I8" s="17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5.5" customHeight="1" thickBot="1">
      <c r="A9" s="14"/>
      <c r="B9" s="50"/>
      <c r="C9" s="51" t="s">
        <v>173</v>
      </c>
      <c r="D9" s="14"/>
      <c r="E9" s="60"/>
      <c r="F9" s="17"/>
      <c r="G9" s="17"/>
      <c r="H9" s="17"/>
      <c r="I9" s="17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 thickBot="1">
      <c r="A10" s="14"/>
      <c r="B10" s="50"/>
      <c r="C10" s="17"/>
      <c r="D10" s="63" t="s">
        <v>160</v>
      </c>
      <c r="E10" s="54"/>
      <c r="F10" s="17"/>
      <c r="G10" s="17"/>
      <c r="H10" s="17"/>
      <c r="I10" s="17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5.5" customHeight="1" thickBot="1">
      <c r="A11" s="14"/>
      <c r="B11" s="50"/>
      <c r="C11" s="17"/>
      <c r="D11" s="63" t="s">
        <v>159</v>
      </c>
      <c r="E11" s="54"/>
      <c r="F11" s="17"/>
      <c r="G11" s="17"/>
      <c r="H11" s="17"/>
      <c r="I11" s="17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5" customHeight="1" thickBot="1">
      <c r="A12" s="14"/>
      <c r="B12" s="50"/>
      <c r="C12" s="17"/>
      <c r="D12" s="63" t="s">
        <v>158</v>
      </c>
      <c r="E12" s="54"/>
      <c r="F12" s="17"/>
      <c r="G12" s="17"/>
      <c r="H12" s="17"/>
      <c r="I12" s="17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5" customHeight="1" thickBot="1">
      <c r="A13" s="14"/>
      <c r="B13" s="50"/>
      <c r="C13" s="17"/>
      <c r="D13" s="63" t="s">
        <v>185</v>
      </c>
      <c r="E13" s="54"/>
      <c r="F13" s="17"/>
      <c r="G13" s="17"/>
      <c r="H13" s="17"/>
      <c r="I13" s="17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>
      <c r="A14" s="14"/>
      <c r="B14" s="50"/>
      <c r="C14" s="17"/>
      <c r="D14" s="17"/>
      <c r="E14" s="17"/>
      <c r="F14" s="17"/>
      <c r="G14" s="17"/>
      <c r="H14" s="17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>
      <c r="A15" s="14"/>
      <c r="B15" s="50"/>
      <c r="C15" s="17"/>
      <c r="D15" s="17"/>
      <c r="E15" s="17"/>
      <c r="F15" s="17"/>
      <c r="G15" s="17"/>
      <c r="H15" s="61" t="s">
        <v>46</v>
      </c>
      <c r="I15" s="56" t="s">
        <v>26</v>
      </c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>
      <c r="A16" s="14"/>
      <c r="B16" s="57"/>
      <c r="C16" s="58"/>
      <c r="D16" s="58"/>
      <c r="E16" s="58"/>
      <c r="F16" s="58"/>
      <c r="G16" s="58"/>
      <c r="H16" s="58"/>
      <c r="I16" s="58"/>
      <c r="J16" s="59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Listes!$B$3:$B$5</xm:f>
          </x14:formula1>
          <xm:sqref>E8 E10:E13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331"/>
  <sheetViews>
    <sheetView workbookViewId="0"/>
  </sheetViews>
  <sheetFormatPr baseColWidth="10" defaultRowHeight="14.25"/>
  <cols>
    <col min="1" max="1" width="4.28515625" style="44" customWidth="1"/>
    <col min="2" max="2" width="3.42578125" style="44" customWidth="1"/>
    <col min="3" max="3" width="2.7109375" style="44" customWidth="1"/>
    <col min="4" max="4" width="64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19" style="44" customWidth="1"/>
    <col min="10" max="10" width="4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3.25">
      <c r="A4" s="14"/>
      <c r="B4" s="46" t="s">
        <v>47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thickBot="1">
      <c r="A7" s="14"/>
      <c r="B7" s="50"/>
      <c r="C7" s="51" t="s">
        <v>111</v>
      </c>
      <c r="D7" s="17"/>
      <c r="E7" s="17"/>
      <c r="F7" s="51"/>
      <c r="G7" s="51" t="s">
        <v>32</v>
      </c>
      <c r="H7" s="14"/>
      <c r="I7" s="14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thickBot="1">
      <c r="A8" s="14"/>
      <c r="B8" s="50"/>
      <c r="C8" s="17"/>
      <c r="D8" s="63" t="s">
        <v>36</v>
      </c>
      <c r="E8" s="54"/>
      <c r="F8" s="51"/>
      <c r="G8" s="17"/>
      <c r="H8" s="63" t="s">
        <v>42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5.5" customHeight="1" thickBot="1">
      <c r="A9" s="14"/>
      <c r="B9" s="50"/>
      <c r="C9" s="17"/>
      <c r="D9" s="63" t="s">
        <v>172</v>
      </c>
      <c r="E9" s="54"/>
      <c r="F9" s="51"/>
      <c r="G9" s="17"/>
      <c r="H9" s="63" t="s">
        <v>41</v>
      </c>
      <c r="I9" s="54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 thickBot="1">
      <c r="A10" s="14"/>
      <c r="B10" s="50"/>
      <c r="C10" s="51"/>
      <c r="D10" s="63" t="s">
        <v>37</v>
      </c>
      <c r="E10" s="54"/>
      <c r="F10" s="51"/>
      <c r="G10" s="17"/>
      <c r="H10" s="63" t="s">
        <v>40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25.5" customHeight="1" thickBot="1">
      <c r="A11" s="14"/>
      <c r="B11" s="50"/>
      <c r="C11" s="17"/>
      <c r="D11" s="63" t="s">
        <v>38</v>
      </c>
      <c r="E11" s="54"/>
      <c r="F11" s="51"/>
      <c r="G11" s="14"/>
      <c r="H11" s="53" t="s">
        <v>10</v>
      </c>
      <c r="I11" s="5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5" customHeight="1" thickBot="1">
      <c r="A12" s="14"/>
      <c r="B12" s="50"/>
      <c r="C12" s="17"/>
      <c r="D12" s="63" t="s">
        <v>139</v>
      </c>
      <c r="E12" s="54"/>
      <c r="F12" s="51"/>
      <c r="G12" s="14"/>
      <c r="H12" s="1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5" customHeight="1" thickBot="1">
      <c r="A13" s="14"/>
      <c r="B13" s="50"/>
      <c r="C13" s="17"/>
      <c r="D13" s="63" t="s">
        <v>168</v>
      </c>
      <c r="E13" s="54"/>
      <c r="F13" s="17"/>
      <c r="G13" s="51" t="s">
        <v>34</v>
      </c>
      <c r="H13" s="17"/>
      <c r="I13" s="55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5" customHeight="1" thickBot="1">
      <c r="A14" s="14"/>
      <c r="B14" s="50"/>
      <c r="C14" s="17"/>
      <c r="D14" s="63" t="s">
        <v>171</v>
      </c>
      <c r="E14" s="54"/>
      <c r="F14" s="17"/>
      <c r="G14" s="17"/>
      <c r="H14" s="63" t="s">
        <v>39</v>
      </c>
      <c r="I14" s="69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4.75" thickBot="1">
      <c r="A15" s="14"/>
      <c r="B15" s="50"/>
      <c r="C15" s="17"/>
      <c r="D15" s="63" t="s">
        <v>175</v>
      </c>
      <c r="E15" s="54"/>
      <c r="F15" s="17"/>
      <c r="G15" s="17"/>
      <c r="H15" s="17"/>
      <c r="I15" s="17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15" thickBot="1">
      <c r="A16" s="14"/>
      <c r="B16" s="50"/>
      <c r="C16" s="17"/>
      <c r="D16" s="53" t="s">
        <v>147</v>
      </c>
      <c r="E16" s="54"/>
      <c r="F16" s="17"/>
      <c r="G16" s="17"/>
      <c r="H16" s="17"/>
      <c r="I16" s="17"/>
      <c r="J16" s="5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5.5" customHeight="1">
      <c r="A17" s="14"/>
      <c r="B17" s="50"/>
      <c r="C17" s="17"/>
      <c r="D17" s="14"/>
      <c r="E17" s="14"/>
      <c r="F17" s="17"/>
      <c r="G17" s="17"/>
      <c r="H17" s="17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>
      <c r="A18" s="14"/>
      <c r="B18" s="50"/>
      <c r="C18" s="17"/>
      <c r="D18" s="17"/>
      <c r="E18" s="17"/>
      <c r="F18" s="17"/>
      <c r="G18" s="17"/>
      <c r="H18" s="61" t="s">
        <v>46</v>
      </c>
      <c r="I18" s="56" t="s">
        <v>26</v>
      </c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>
      <c r="A19" s="14"/>
      <c r="B19" s="57"/>
      <c r="C19" s="58"/>
      <c r="D19" s="58"/>
      <c r="E19" s="58"/>
      <c r="F19" s="58"/>
      <c r="G19" s="58"/>
      <c r="H19" s="58"/>
      <c r="I19" s="58"/>
      <c r="J19" s="59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Listes!$H$3:$H$5</xm:f>
          </x14:formula1>
          <xm:sqref>I14</xm:sqref>
        </x14:dataValidation>
        <x14:dataValidation type="list" allowBlank="1" showInputMessage="1" showErrorMessage="1">
          <x14:formula1>
            <xm:f>Listes!$F$3:$F$5</xm:f>
          </x14:formula1>
          <xm:sqref>E13 E10</xm:sqref>
        </x14:dataValidation>
        <x14:dataValidation type="list" allowBlank="1" showInputMessage="1" showErrorMessage="1">
          <x14:formula1>
            <xm:f>Listes!$B$3:$B$5</xm:f>
          </x14:formula1>
          <xm:sqref>I10</xm:sqref>
        </x14:dataValidation>
        <x14:dataValidation type="list" allowBlank="1" showInputMessage="1" showErrorMessage="1">
          <x14:formula1>
            <xm:f>Listes!$D$3:$D$4</xm:f>
          </x14:formula1>
          <xm:sqref>I8:I9 E8:E9 E14:E16 I11 E11:E12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334"/>
  <sheetViews>
    <sheetView topLeftCell="A4" workbookViewId="0">
      <selection activeCell="I8" sqref="I8:I17"/>
    </sheetView>
  </sheetViews>
  <sheetFormatPr baseColWidth="10" defaultRowHeight="14.25"/>
  <cols>
    <col min="1" max="1" width="4.28515625" style="44" customWidth="1"/>
    <col min="2" max="2" width="3.42578125" style="44" customWidth="1"/>
    <col min="3" max="3" width="2.7109375" style="44" customWidth="1"/>
    <col min="4" max="4" width="64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20.5703125" style="44" customWidth="1"/>
    <col min="10" max="10" width="8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3.25">
      <c r="A4" s="14"/>
      <c r="B4" s="46" t="s">
        <v>73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thickBot="1">
      <c r="A7" s="14"/>
      <c r="B7" s="50"/>
      <c r="C7" s="51" t="s">
        <v>108</v>
      </c>
      <c r="D7" s="17"/>
      <c r="E7" s="17"/>
      <c r="F7" s="51"/>
      <c r="G7" s="51" t="s">
        <v>103</v>
      </c>
      <c r="H7" s="14"/>
      <c r="I7" s="14"/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30" customHeight="1" thickBot="1">
      <c r="A8" s="14"/>
      <c r="B8" s="50"/>
      <c r="C8" s="17"/>
      <c r="D8" s="63" t="s">
        <v>82</v>
      </c>
      <c r="E8" s="54"/>
      <c r="F8" s="51"/>
      <c r="G8" s="17"/>
      <c r="H8" s="63" t="s">
        <v>83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30" customHeight="1" thickBot="1">
      <c r="A9" s="14"/>
      <c r="B9" s="50"/>
      <c r="C9" s="17"/>
      <c r="D9" s="63" t="s">
        <v>150</v>
      </c>
      <c r="E9" s="54"/>
      <c r="F9" s="51"/>
      <c r="G9" s="17"/>
      <c r="H9" s="63" t="s">
        <v>101</v>
      </c>
      <c r="I9" s="54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30" customHeight="1" thickBot="1">
      <c r="A10" s="14"/>
      <c r="B10" s="50"/>
      <c r="C10" s="51"/>
      <c r="D10" s="63" t="s">
        <v>154</v>
      </c>
      <c r="E10" s="54"/>
      <c r="F10" s="51"/>
      <c r="G10" s="17"/>
      <c r="H10" s="63" t="s">
        <v>84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" customHeight="1" thickBot="1">
      <c r="A11" s="14"/>
      <c r="B11" s="50"/>
      <c r="C11" s="17"/>
      <c r="D11" s="63" t="s">
        <v>152</v>
      </c>
      <c r="E11" s="54"/>
      <c r="F11" s="51"/>
      <c r="G11" s="14"/>
      <c r="H11" s="63" t="s">
        <v>102</v>
      </c>
      <c r="I11" s="5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30" customHeight="1" thickBot="1">
      <c r="A12" s="14"/>
      <c r="B12" s="50"/>
      <c r="C12" s="17"/>
      <c r="D12" s="63" t="s">
        <v>153</v>
      </c>
      <c r="E12" s="54"/>
      <c r="F12" s="17"/>
      <c r="G12" s="51"/>
      <c r="H12" s="63" t="s">
        <v>87</v>
      </c>
      <c r="I12" s="5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30" customHeight="1" thickBot="1">
      <c r="A13" s="14"/>
      <c r="B13" s="50"/>
      <c r="C13" s="17"/>
      <c r="D13" s="63" t="s">
        <v>132</v>
      </c>
      <c r="E13" s="54"/>
      <c r="F13" s="17"/>
      <c r="G13" s="17"/>
      <c r="H13" s="63" t="s">
        <v>163</v>
      </c>
      <c r="I13" s="54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30" customHeight="1" thickBot="1">
      <c r="A14" s="14"/>
      <c r="B14" s="50"/>
      <c r="C14" s="51"/>
      <c r="D14" s="63" t="s">
        <v>133</v>
      </c>
      <c r="E14" s="54"/>
      <c r="F14" s="17"/>
      <c r="G14" s="14"/>
      <c r="H14" s="63" t="s">
        <v>91</v>
      </c>
      <c r="I14" s="54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36.75" customHeight="1" thickBot="1">
      <c r="A15" s="14"/>
      <c r="B15" s="50"/>
      <c r="C15" s="17"/>
      <c r="D15" s="63" t="s">
        <v>134</v>
      </c>
      <c r="E15" s="54"/>
      <c r="F15" s="17"/>
      <c r="G15" s="14"/>
      <c r="H15" s="63" t="s">
        <v>202</v>
      </c>
      <c r="I15" s="54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5.5" customHeight="1" thickBot="1">
      <c r="A16" s="14"/>
      <c r="B16" s="50"/>
      <c r="D16" s="63" t="s">
        <v>200</v>
      </c>
      <c r="E16" s="54"/>
      <c r="G16" s="14"/>
      <c r="H16" s="63" t="s">
        <v>187</v>
      </c>
      <c r="I16" s="54"/>
      <c r="J16" s="80" t="s">
        <v>181</v>
      </c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25.5" customHeight="1" thickBot="1">
      <c r="A17" s="14"/>
      <c r="B17" s="50"/>
      <c r="C17" s="51" t="s">
        <v>78</v>
      </c>
      <c r="D17" s="17"/>
      <c r="E17" s="60"/>
      <c r="F17" s="17"/>
      <c r="G17" s="14"/>
      <c r="H17" s="63" t="s">
        <v>169</v>
      </c>
      <c r="I17" s="54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 ht="25.5" customHeight="1" thickBot="1">
      <c r="A18" s="14"/>
      <c r="B18" s="50"/>
      <c r="C18" s="17"/>
      <c r="D18" s="63" t="s">
        <v>201</v>
      </c>
      <c r="E18" s="54"/>
      <c r="F18" s="17"/>
      <c r="G18" s="17"/>
      <c r="H18" s="17"/>
      <c r="I18" s="17"/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 ht="25.5" customHeight="1" thickBot="1">
      <c r="A19" s="14"/>
      <c r="B19" s="50"/>
      <c r="C19" s="17"/>
      <c r="D19" s="63" t="s">
        <v>151</v>
      </c>
      <c r="E19" s="54"/>
      <c r="F19" s="17"/>
      <c r="G19" s="17"/>
      <c r="H19" s="17"/>
      <c r="I19" s="17"/>
      <c r="J19" s="5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 ht="15" thickBot="1">
      <c r="A20" s="14"/>
      <c r="B20" s="50"/>
      <c r="D20" s="63" t="s">
        <v>188</v>
      </c>
      <c r="E20" s="54"/>
      <c r="F20" s="65" t="s">
        <v>146</v>
      </c>
      <c r="G20" s="17"/>
      <c r="H20" s="17"/>
      <c r="J20" s="5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>
      <c r="A21" s="14"/>
      <c r="B21" s="50"/>
      <c r="C21" s="17"/>
      <c r="D21" s="66" t="str">
        <f>IF(COUNTA(E8,E10,E18,I8:I11,I14:I15)&gt;9,"Questionnaire incomplet : veuillez compléter les champs obligatoires","")</f>
        <v/>
      </c>
      <c r="E21" s="17"/>
      <c r="F21" s="17"/>
      <c r="G21" s="17"/>
      <c r="H21" s="61" t="s">
        <v>46</v>
      </c>
      <c r="I21" s="56" t="s">
        <v>26</v>
      </c>
      <c r="J21" s="5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4"/>
      <c r="B22" s="57"/>
      <c r="C22" s="58"/>
      <c r="D22" s="58"/>
      <c r="E22" s="58"/>
      <c r="F22" s="58"/>
      <c r="G22" s="58"/>
      <c r="H22" s="58"/>
      <c r="I22" s="58"/>
      <c r="J22" s="59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</sheetData>
  <dataValidations count="1">
    <dataValidation type="decimal" allowBlank="1" showInputMessage="1" showErrorMessage="1" sqref="E20">
      <formula1>0</formula1>
      <formula2>1000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Listes!$N$3:$N$5</xm:f>
          </x14:formula1>
          <xm:sqref>E19</xm:sqref>
        </x14:dataValidation>
        <x14:dataValidation type="list" allowBlank="1" showInputMessage="1" showErrorMessage="1">
          <x14:formula1>
            <xm:f>Listes!$L$3:$L$6</xm:f>
          </x14:formula1>
          <xm:sqref>E9</xm:sqref>
        </x14:dataValidation>
        <x14:dataValidation type="list" allowBlank="1" showInputMessage="1" showErrorMessage="1">
          <x14:formula1>
            <xm:f>Listes!$D$3:$D$4</xm:f>
          </x14:formula1>
          <xm:sqref>E8 E10:E16 E18 I8 I10 I17 I12:I15</xm:sqref>
        </x14:dataValidation>
        <x14:dataValidation type="list" allowBlank="1" showInputMessage="1" showErrorMessage="1">
          <x14:formula1>
            <xm:f>Listes!$B$3:$B$5</xm:f>
          </x14:formula1>
          <xm:sqref>I9 I11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Z334"/>
  <sheetViews>
    <sheetView workbookViewId="0"/>
  </sheetViews>
  <sheetFormatPr baseColWidth="10" defaultRowHeight="14.25"/>
  <cols>
    <col min="1" max="1" width="4.28515625" style="44" customWidth="1"/>
    <col min="2" max="2" width="3.42578125" style="44" customWidth="1"/>
    <col min="3" max="3" width="2.7109375" style="44" customWidth="1"/>
    <col min="4" max="4" width="66.140625" style="44" customWidth="1"/>
    <col min="5" max="5" width="19.140625" style="44" customWidth="1"/>
    <col min="6" max="6" width="8.7109375" style="44" customWidth="1"/>
    <col min="7" max="7" width="2.85546875" style="44" customWidth="1"/>
    <col min="8" max="8" width="63.7109375" style="44" customWidth="1"/>
    <col min="9" max="9" width="19" style="44" customWidth="1"/>
    <col min="10" max="10" width="4.85546875" style="44" customWidth="1"/>
    <col min="11" max="12" width="11.42578125" style="44"/>
    <col min="13" max="13" width="50.42578125" style="44" customWidth="1"/>
    <col min="14" max="16384" width="11.42578125" style="44"/>
  </cols>
  <sheetData>
    <row r="1" spans="1:26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</row>
    <row r="3" spans="1:26">
      <c r="A3" s="14"/>
      <c r="B3" s="14"/>
      <c r="C3" s="14"/>
      <c r="D3" s="14"/>
      <c r="E3" s="45" t="s">
        <v>22</v>
      </c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3.25">
      <c r="A4" s="14"/>
      <c r="B4" s="46" t="s">
        <v>48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</row>
    <row r="5" spans="1:26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>
      <c r="A6" s="14"/>
      <c r="B6" s="47"/>
      <c r="C6" s="48"/>
      <c r="D6" s="48"/>
      <c r="E6" s="48"/>
      <c r="F6" s="48"/>
      <c r="G6" s="48"/>
      <c r="H6" s="48"/>
      <c r="I6" s="48"/>
      <c r="J6" s="49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</row>
    <row r="7" spans="1:26" ht="15.75" thickBot="1">
      <c r="A7" s="14"/>
      <c r="B7" s="50"/>
      <c r="C7" s="51" t="s">
        <v>69</v>
      </c>
      <c r="D7" s="17"/>
      <c r="E7" s="55"/>
      <c r="F7" s="51"/>
      <c r="G7" s="51" t="s">
        <v>70</v>
      </c>
      <c r="J7" s="52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5.5" customHeight="1" thickBot="1">
      <c r="A8" s="14"/>
      <c r="B8" s="50"/>
      <c r="D8" s="63" t="s">
        <v>136</v>
      </c>
      <c r="E8" s="54"/>
      <c r="F8" s="51"/>
      <c r="G8" s="17"/>
      <c r="H8" s="63" t="s">
        <v>148</v>
      </c>
      <c r="I8" s="54"/>
      <c r="J8" s="5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25.5" customHeight="1" thickBot="1">
      <c r="A9" s="14"/>
      <c r="B9" s="50"/>
      <c r="C9" s="17"/>
      <c r="D9" s="63" t="s">
        <v>59</v>
      </c>
      <c r="E9" s="54"/>
      <c r="F9" s="51"/>
      <c r="G9" s="17"/>
      <c r="H9" s="70" t="s">
        <v>127</v>
      </c>
      <c r="I9" s="60"/>
      <c r="J9" s="52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5.5" customHeight="1" thickBot="1">
      <c r="A10" s="14"/>
      <c r="B10" s="50"/>
      <c r="C10" s="17"/>
      <c r="D10" s="63" t="s">
        <v>58</v>
      </c>
      <c r="E10" s="54"/>
      <c r="F10" s="51"/>
      <c r="G10" s="17"/>
      <c r="H10" s="63" t="s">
        <v>128</v>
      </c>
      <c r="I10" s="54"/>
      <c r="J10" s="52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</row>
    <row r="11" spans="1:26" ht="30.75" customHeight="1" thickBot="1">
      <c r="A11" s="14"/>
      <c r="B11" s="50"/>
      <c r="C11" s="51"/>
      <c r="D11" s="63" t="s">
        <v>57</v>
      </c>
      <c r="E11" s="69"/>
      <c r="F11" s="51"/>
      <c r="G11" s="14"/>
      <c r="H11" s="63" t="s">
        <v>137</v>
      </c>
      <c r="I11" s="54"/>
      <c r="J11" s="52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</row>
    <row r="12" spans="1:26" ht="25.5" customHeight="1" thickBot="1">
      <c r="A12" s="14"/>
      <c r="B12" s="50"/>
      <c r="C12" s="17"/>
      <c r="D12" s="63" t="s">
        <v>56</v>
      </c>
      <c r="E12" s="54"/>
      <c r="F12" s="51"/>
      <c r="G12" s="51"/>
      <c r="H12" s="63" t="s">
        <v>149</v>
      </c>
      <c r="I12" s="54"/>
      <c r="J12" s="52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</row>
    <row r="13" spans="1:26" ht="25.5" customHeight="1" thickBot="1">
      <c r="A13" s="14"/>
      <c r="B13" s="50"/>
      <c r="C13" s="17"/>
      <c r="D13" s="63" t="s">
        <v>161</v>
      </c>
      <c r="E13" s="54"/>
      <c r="F13" s="17"/>
      <c r="G13" s="17"/>
      <c r="H13" s="63" t="s">
        <v>64</v>
      </c>
      <c r="I13" s="54"/>
      <c r="J13" s="52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</row>
    <row r="14" spans="1:26" ht="25.5" customHeight="1" thickBot="1">
      <c r="A14" s="14"/>
      <c r="B14" s="50"/>
      <c r="C14" s="17"/>
      <c r="D14" s="63" t="s">
        <v>189</v>
      </c>
      <c r="E14" s="54"/>
      <c r="F14" s="17"/>
      <c r="G14" s="14"/>
      <c r="H14" s="63" t="s">
        <v>138</v>
      </c>
      <c r="I14" s="54"/>
      <c r="J14" s="52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</row>
    <row r="15" spans="1:26" ht="25.5" customHeight="1" thickBot="1">
      <c r="A15" s="14"/>
      <c r="B15" s="50"/>
      <c r="C15" s="51" t="s">
        <v>71</v>
      </c>
      <c r="D15" s="17"/>
      <c r="E15" s="60"/>
      <c r="F15" s="17"/>
      <c r="G15" s="14"/>
      <c r="H15" s="63" t="s">
        <v>129</v>
      </c>
      <c r="I15" s="54"/>
      <c r="J15" s="52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</row>
    <row r="16" spans="1:26" ht="25.5" customHeight="1" thickBot="1">
      <c r="A16" s="14"/>
      <c r="B16" s="50"/>
      <c r="C16" s="17"/>
      <c r="D16" s="63" t="s">
        <v>203</v>
      </c>
      <c r="E16" s="54"/>
      <c r="F16" s="17"/>
      <c r="G16" s="14"/>
      <c r="H16" s="63" t="s">
        <v>130</v>
      </c>
      <c r="I16" s="54"/>
      <c r="J16" s="52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</row>
    <row r="17" spans="1:26" ht="33" customHeight="1" thickBot="1">
      <c r="A17" s="14"/>
      <c r="B17" s="50"/>
      <c r="C17" s="17"/>
      <c r="D17" s="63" t="s">
        <v>162</v>
      </c>
      <c r="E17" s="69"/>
      <c r="F17" s="17"/>
      <c r="G17" s="14"/>
      <c r="H17" s="63" t="s">
        <v>131</v>
      </c>
      <c r="I17" s="54"/>
      <c r="J17" s="52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</row>
    <row r="18" spans="1:26">
      <c r="A18" s="14"/>
      <c r="B18" s="50"/>
      <c r="C18" s="17"/>
      <c r="D18" s="64"/>
      <c r="E18" s="17"/>
      <c r="F18" s="17"/>
      <c r="G18" s="17"/>
      <c r="H18" s="17"/>
      <c r="I18" s="17"/>
      <c r="J18" s="52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</row>
    <row r="19" spans="1:26">
      <c r="A19" s="14"/>
      <c r="B19" s="50"/>
      <c r="C19" s="17"/>
      <c r="D19" s="17"/>
      <c r="E19" s="17"/>
      <c r="F19" s="17"/>
      <c r="G19" s="17"/>
      <c r="H19" s="17"/>
      <c r="I19" s="17"/>
      <c r="J19" s="52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</row>
    <row r="20" spans="1:26">
      <c r="A20" s="14"/>
      <c r="B20" s="50"/>
      <c r="C20" s="17"/>
      <c r="D20" s="17"/>
      <c r="E20" s="17"/>
      <c r="F20" s="17"/>
      <c r="G20" s="17"/>
      <c r="H20" s="17"/>
      <c r="J20" s="52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</row>
    <row r="21" spans="1:26">
      <c r="A21" s="14"/>
      <c r="B21" s="50"/>
      <c r="C21" s="17"/>
      <c r="D21" s="17"/>
      <c r="E21" s="17"/>
      <c r="F21" s="17"/>
      <c r="G21" s="17"/>
      <c r="H21" s="61" t="s">
        <v>46</v>
      </c>
      <c r="I21" s="56" t="s">
        <v>26</v>
      </c>
      <c r="J21" s="52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>
      <c r="A22" s="14"/>
      <c r="B22" s="57"/>
      <c r="C22" s="58"/>
      <c r="D22" s="58"/>
      <c r="E22" s="58"/>
      <c r="F22" s="58"/>
      <c r="G22" s="58"/>
      <c r="H22" s="58"/>
      <c r="I22" s="58"/>
      <c r="J22" s="59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</sheetData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Listes!$D$3:$D$4</xm:f>
          </x14:formula1>
          <xm:sqref>E16 E12:E14 E8 I8 I10:I17</xm:sqref>
        </x14:dataValidation>
        <x14:dataValidation type="list" allowBlank="1" showInputMessage="1" showErrorMessage="1">
          <x14:formula1>
            <xm:f>Listes!$B$3:$B$5</xm:f>
          </x14:formula1>
          <xm:sqref>E9:E10</xm:sqref>
        </x14:dataValidation>
        <x14:dataValidation type="list" allowBlank="1" showInputMessage="1" showErrorMessage="1">
          <x14:formula1>
            <xm:f>Listes!$J$3:$J$5</xm:f>
          </x14:formula1>
          <xm:sqref>E11 E17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I116"/>
  <sheetViews>
    <sheetView tabSelected="1" workbookViewId="0"/>
  </sheetViews>
  <sheetFormatPr baseColWidth="10" defaultRowHeight="15"/>
  <cols>
    <col min="3" max="3" width="68.85546875" customWidth="1"/>
    <col min="4" max="4" width="60.42578125" customWidth="1"/>
  </cols>
  <sheetData>
    <row r="1" spans="1: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3.25">
      <c r="A3" s="1"/>
      <c r="B3" s="46" t="s">
        <v>195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>
      <c r="A6" s="1"/>
      <c r="B6" s="81"/>
      <c r="C6" s="82"/>
      <c r="D6" s="82"/>
      <c r="E6" s="82"/>
      <c r="F6" s="83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15.75" thickBot="1">
      <c r="A7" s="1"/>
      <c r="B7" s="3"/>
      <c r="C7" s="5"/>
      <c r="D7" s="5"/>
      <c r="E7" s="5"/>
      <c r="F7" s="84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 ht="30.75" customHeight="1" thickBot="1">
      <c r="A8" s="1"/>
      <c r="B8" s="3"/>
      <c r="C8" s="63" t="s">
        <v>196</v>
      </c>
      <c r="D8" s="54"/>
      <c r="E8" s="85" t="s">
        <v>181</v>
      </c>
      <c r="F8" s="84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>
      <c r="A9" s="1"/>
      <c r="B9" s="3"/>
      <c r="C9" s="5"/>
      <c r="D9" s="5"/>
      <c r="E9" s="5"/>
      <c r="F9" s="84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>
      <c r="A10" s="1"/>
      <c r="B10" s="86"/>
      <c r="C10" s="87"/>
      <c r="D10" s="87"/>
      <c r="E10" s="87"/>
      <c r="F10" s="88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>
      <c r="A15" s="1"/>
      <c r="B15" s="1"/>
      <c r="C15" s="1"/>
      <c r="D15" s="61" t="s">
        <v>46</v>
      </c>
      <c r="E15" s="56" t="s">
        <v>26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AI302"/>
  <sheetViews>
    <sheetView zoomScale="90" zoomScaleNormal="90" workbookViewId="0"/>
  </sheetViews>
  <sheetFormatPr baseColWidth="10" defaultRowHeight="15"/>
  <cols>
    <col min="1" max="1" width="4.7109375" customWidth="1"/>
    <col min="2" max="2" width="4.42578125" customWidth="1"/>
    <col min="3" max="3" width="5.140625" customWidth="1"/>
    <col min="4" max="4" width="41.5703125" customWidth="1"/>
    <col min="6" max="6" width="14.5703125" customWidth="1"/>
    <col min="7" max="7" width="72.85546875" customWidth="1"/>
    <col min="8" max="8" width="18.28515625" customWidth="1"/>
    <col min="9" max="9" width="3.5703125" customWidth="1"/>
  </cols>
  <sheetData>
    <row r="1" spans="1:35" ht="15.75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>
      <c r="A2" s="1"/>
      <c r="B2" s="21"/>
      <c r="C2" s="22"/>
      <c r="D2" s="22"/>
      <c r="E2" s="22"/>
      <c r="F2" s="22"/>
      <c r="G2" s="22"/>
      <c r="H2" s="22"/>
      <c r="I2" s="2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20.25" customHeight="1">
      <c r="A3" s="1"/>
      <c r="B3" s="24"/>
      <c r="C3" s="25"/>
      <c r="D3" s="25"/>
      <c r="E3" s="38" t="s">
        <v>113</v>
      </c>
      <c r="F3" s="39" t="s">
        <v>119</v>
      </c>
      <c r="G3" s="26" t="s">
        <v>114</v>
      </c>
      <c r="H3" s="26"/>
      <c r="I3" s="27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>
      <c r="A4" s="1"/>
      <c r="B4" s="24"/>
      <c r="C4" s="28" t="s">
        <v>0</v>
      </c>
      <c r="D4" s="29"/>
      <c r="E4" s="30">
        <f>Résultats!D2/Résultats!D3</f>
        <v>0</v>
      </c>
      <c r="F4" s="40">
        <v>0.43</v>
      </c>
      <c r="G4" s="31"/>
      <c r="H4" s="31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7.75" customHeight="1">
      <c r="A5" s="1"/>
      <c r="B5" s="24"/>
      <c r="C5" s="28"/>
      <c r="D5" s="32" t="str">
        <f>Déchets!C15</f>
        <v>Tri et recyclage des déchets</v>
      </c>
      <c r="E5" s="18">
        <f>Résultats!D5/Résultats!D6</f>
        <v>0</v>
      </c>
      <c r="F5" s="41">
        <v>0.47</v>
      </c>
      <c r="G5" s="74" t="str">
        <f>IF(E5&lt;0.5,"Pour aller plus loin, consultez la fiche 6 du guide des 10 actions écoresponsables au bloc opératoire pour avoir un exemple de mise en place de filière de recyclage","")</f>
        <v>Pour aller plus loin, consultez la fiche 6 du guide des 10 actions écoresponsables au bloc opératoire pour avoir un exemple de mise en place de filière de recyclage</v>
      </c>
      <c r="H5" s="71" t="str">
        <f>IF(E5&lt;0.5,"Cliquez ici pour afficher la fiche","")</f>
        <v>Cliquez ici pour afficher la fiche</v>
      </c>
      <c r="I5" s="2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7.75" customHeight="1">
      <c r="A6" s="1"/>
      <c r="B6" s="24"/>
      <c r="C6" s="28"/>
      <c r="D6" s="32" t="str">
        <f>Déchets!C7</f>
        <v>Quantification des déchets au bloc</v>
      </c>
      <c r="E6" s="18">
        <f>Résultats!D8/Résultats!D9</f>
        <v>0</v>
      </c>
      <c r="F6" s="41">
        <v>0.4</v>
      </c>
      <c r="G6" s="78" t="str">
        <f>IF(E6&lt;0.5,"","")</f>
        <v/>
      </c>
      <c r="H6" s="31"/>
      <c r="I6" s="2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27.75" customHeight="1">
      <c r="A7" s="1"/>
      <c r="B7" s="24"/>
      <c r="C7" s="28"/>
      <c r="D7" s="32" t="str">
        <f>Déchets!G21</f>
        <v>Limitation du matériel à usage unique et optimisation des boites d'instruments</v>
      </c>
      <c r="E7" s="18">
        <f>Résultats!D14/Résultats!D15</f>
        <v>0</v>
      </c>
      <c r="F7" s="41">
        <v>0.34</v>
      </c>
      <c r="G7" s="75" t="str">
        <f>IF(E7&lt;0.5,"Pour aller plus loin, consultez les fiches 7 et 10 du guide des 10 actions écoresponsables au bloc opératoire","")</f>
        <v>Pour aller plus loin, consultez les fiches 7 et 10 du guide des 10 actions écoresponsables au bloc opératoire</v>
      </c>
      <c r="H7" s="71" t="str">
        <f>IF(E7&lt;0.5,"Cliquez ici pour afficher la fiche","")</f>
        <v>Cliquez ici pour afficher la fiche</v>
      </c>
      <c r="I7" s="2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</row>
    <row r="8" spans="1:35">
      <c r="A8" s="1"/>
      <c r="B8" s="24"/>
      <c r="C8" s="28"/>
      <c r="D8" s="29"/>
      <c r="E8" s="19"/>
      <c r="F8" s="42"/>
      <c r="G8" s="72"/>
      <c r="H8" s="31"/>
      <c r="I8" s="2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27.75" customHeight="1">
      <c r="A9" s="1"/>
      <c r="B9" s="24"/>
      <c r="C9" s="28" t="s">
        <v>1</v>
      </c>
      <c r="D9" s="29"/>
      <c r="E9" s="30">
        <f>Résultats!H2/Résultats!H3</f>
        <v>0</v>
      </c>
      <c r="F9" s="40">
        <v>0.5</v>
      </c>
      <c r="G9" s="73" t="str">
        <f>IF(E9&lt;0.5,"Pour aller plus loin, consultez les fiches 4 et 5 du guide des 10 actions écoresponsables au bloc opératoire","")</f>
        <v>Pour aller plus loin, consultez les fiches 4 et 5 du guide des 10 actions écoresponsables au bloc opératoire</v>
      </c>
      <c r="H9" s="71" t="str">
        <f>IF(E9&lt;0.5,"Cliquez ici pour afficher la fiche","")</f>
        <v>Cliquez ici pour afficher la fiche</v>
      </c>
      <c r="I9" s="2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>
      <c r="A10" s="1"/>
      <c r="B10" s="24"/>
      <c r="C10" s="28"/>
      <c r="D10" s="29"/>
      <c r="E10" s="19"/>
      <c r="F10" s="42"/>
      <c r="G10" s="72"/>
      <c r="H10" s="77"/>
      <c r="I10" s="2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>
      <c r="A11" s="1"/>
      <c r="B11" s="24"/>
      <c r="C11" s="28" t="s">
        <v>110</v>
      </c>
      <c r="D11" s="29"/>
      <c r="E11" s="30">
        <f>Résultats!L2/Résultats!L3</f>
        <v>0</v>
      </c>
      <c r="F11" s="40">
        <v>0.48</v>
      </c>
      <c r="G11" s="72"/>
      <c r="H11" s="31"/>
      <c r="I11" s="2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7.75" customHeight="1">
      <c r="A12" s="1"/>
      <c r="B12" s="24"/>
      <c r="C12" s="28"/>
      <c r="D12" s="32" t="str">
        <f>'Eau, habillage, nettoyage'!C7</f>
        <v>Habillement</v>
      </c>
      <c r="E12" s="18">
        <f>Résultats!L5/Résultats!L6</f>
        <v>0</v>
      </c>
      <c r="F12" s="41">
        <v>0.55000000000000004</v>
      </c>
      <c r="G12" s="74" t="str">
        <f>IF(E12&lt;0.5,"Pour aller plus loin, consultez la fiche 9 du guide des 10 actions écoresponsables au bloc opératoire","")</f>
        <v>Pour aller plus loin, consultez la fiche 9 du guide des 10 actions écoresponsables au bloc opératoire</v>
      </c>
      <c r="H12" s="71" t="str">
        <f>IF(E12&lt;0.5,"Cliquez ici pour afficher la fiche","")</f>
        <v>Cliquez ici pour afficher la fiche</v>
      </c>
      <c r="I12" s="2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7.75" customHeight="1">
      <c r="A13" s="1"/>
      <c r="B13" s="24"/>
      <c r="C13" s="28"/>
      <c r="D13" s="34" t="str">
        <f>'Eau, habillage, nettoyage'!G7</f>
        <v>Fourniture en eau du personnel</v>
      </c>
      <c r="E13" s="20">
        <f>Résultats!L8/Résultats!L9</f>
        <v>0</v>
      </c>
      <c r="F13" s="43">
        <v>0.33</v>
      </c>
      <c r="G13" s="75" t="str">
        <f>IF(E13&lt;0.5,"Pour aller plus loin, consultez la fiche 8 du guide des 10 actions écoresponsables au bloc opératoire","")</f>
        <v>Pour aller plus loin, consultez la fiche 8 du guide des 10 actions écoresponsables au bloc opératoire</v>
      </c>
      <c r="H13" s="71" t="str">
        <f>IF(E13&lt;0.5,"Cliquez ici pour afficher la fiche","")</f>
        <v>Cliquez ici pour afficher la fiche</v>
      </c>
      <c r="I13" s="2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>
      <c r="A14" s="1"/>
      <c r="B14" s="24"/>
      <c r="C14" s="28"/>
      <c r="D14" s="29"/>
      <c r="E14" s="19"/>
      <c r="F14" s="42"/>
      <c r="G14" s="72"/>
      <c r="H14" s="31"/>
      <c r="I14" s="2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7.75" customHeight="1">
      <c r="A15" s="1"/>
      <c r="B15" s="24"/>
      <c r="C15" s="28" t="s">
        <v>112</v>
      </c>
      <c r="D15" s="29"/>
      <c r="E15" s="30">
        <f>Résultats!T2/Résultats!T3</f>
        <v>0</v>
      </c>
      <c r="F15" s="40">
        <v>0.67</v>
      </c>
      <c r="G15" s="72"/>
      <c r="H15" s="31"/>
      <c r="I15" s="2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30">
      <c r="A16" s="1"/>
      <c r="B16" s="24"/>
      <c r="C16" s="29"/>
      <c r="D16" s="32" t="str">
        <f>'Gaz halogénés et anesthésie'!C7</f>
        <v>Gaz anesthésiques</v>
      </c>
      <c r="E16" s="18">
        <f>Résultats!T5/Résultats!T6</f>
        <v>0</v>
      </c>
      <c r="F16" s="41">
        <v>0.71</v>
      </c>
      <c r="G16" s="74" t="str">
        <f>IF(E16&lt;0.5,"Pour aller plus loin, consultez les fiches 1 et 2 du guide des 10 actions écoresponsables au bloc opératoire","")</f>
        <v>Pour aller plus loin, consultez les fiches 1 et 2 du guide des 10 actions écoresponsables au bloc opératoire</v>
      </c>
      <c r="H16" s="71" t="str">
        <f>IF(E16&lt;0.5,"Cliquez ici pour afficher la fiche","")</f>
        <v>Cliquez ici pour afficher la fiche</v>
      </c>
      <c r="I16" s="2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30">
      <c r="A17" s="1"/>
      <c r="B17" s="24"/>
      <c r="C17" s="25"/>
      <c r="D17" s="33" t="str">
        <f>'Gaz halogénés et anesthésie'!G7</f>
        <v>Autres techniques d'anesthésie</v>
      </c>
      <c r="E17" s="19">
        <f>Résultats!T8/Résultats!T9</f>
        <v>0</v>
      </c>
      <c r="F17" s="42">
        <v>0.64</v>
      </c>
      <c r="G17" s="73" t="str">
        <f>IF(E17&lt;0.5,"Pour aller plus loin, vous pouvez consulter la fiche 3 du guide des 10 actions écoresponsables au bloc opératoire","")</f>
        <v>Pour aller plus loin, vous pouvez consulter la fiche 3 du guide des 10 actions écoresponsables au bloc opératoire</v>
      </c>
      <c r="H17" s="71" t="str">
        <f>IF(E17&lt;0.5,"Cliquez ici pour afficher la fiche","")</f>
        <v>Cliquez ici pour afficher la fiche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15" customHeight="1">
      <c r="A18" s="1"/>
      <c r="B18" s="24"/>
      <c r="C18" s="1"/>
      <c r="D18" s="1"/>
      <c r="E18" s="1"/>
      <c r="F18" s="1"/>
      <c r="G18" s="1"/>
      <c r="H18" s="1"/>
      <c r="I18" s="2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27.75" customHeight="1">
      <c r="A19" s="1"/>
      <c r="B19" s="24"/>
      <c r="C19" s="28" t="s">
        <v>2</v>
      </c>
      <c r="D19" s="29"/>
      <c r="E19" s="30">
        <f>(Résultats!P2+Résultats!P7)/(Résultats!P3+Résultats!P8)</f>
        <v>0</v>
      </c>
      <c r="F19" s="40">
        <v>0.63</v>
      </c>
      <c r="G19" s="1"/>
      <c r="H19" s="1"/>
      <c r="I19" s="2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15.75" thickBot="1">
      <c r="A20" s="1"/>
      <c r="B20" s="35"/>
      <c r="C20" s="36"/>
      <c r="D20" s="36"/>
      <c r="E20" s="36"/>
      <c r="F20" s="36"/>
      <c r="G20" s="36"/>
      <c r="H20" s="36"/>
      <c r="I20" s="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>
      <c r="A25" s="1"/>
      <c r="B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</sheetData>
  <conditionalFormatting sqref="E9 E11:E13 E19 E15:E17 E4:E7">
    <cfRule type="cellIs" dxfId="2" priority="1" operator="between">
      <formula>0.25</formula>
      <formula>0.75</formula>
    </cfRule>
    <cfRule type="cellIs" dxfId="1" priority="2" operator="greaterThan">
      <formula>0.75</formula>
    </cfRule>
    <cfRule type="cellIs" dxfId="0" priority="3" operator="lessThan">
      <formula>0.25</formula>
    </cfRule>
  </conditionalFormatting>
  <hyperlinks>
    <hyperlink ref="H5" location="'Fiche 6 tri métal'!A1" display="'Fiche 6 tri métal'!A1"/>
    <hyperlink ref="H7" location="'Fiche 7 DM usage unique'!A1" display="'Fiche 7 DM usage unique'!A1"/>
    <hyperlink ref="H9" location="'Fiche 4-5 gestion énergie'!A1" display="'Fiche 4-5 gestion énergie'!A1"/>
    <hyperlink ref="H12" location="'Fiche 9 habillement'!A1" display="'Fiche 9 habillement'!A1"/>
    <hyperlink ref="H13" location="'Fiche 8 bouteilles eau'!A1" display="'Fiche 8 bouteilles eau'!A1"/>
    <hyperlink ref="H16" location="'Fiche 1-2 gaz anesthésiques'!A1" display="'Fiche 1-2 gaz anesthésiques'!A1"/>
    <hyperlink ref="H17" location="'Fiche 3 seringues pré-remplies'!A1" display="'Fiche 3 seringues pré-remplies'!A1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3"/>
  <sheetViews>
    <sheetView topLeftCell="K1" workbookViewId="0">
      <selection activeCell="T7" sqref="T7"/>
    </sheetView>
  </sheetViews>
  <sheetFormatPr baseColWidth="10" defaultRowHeight="15"/>
  <cols>
    <col min="1" max="1" width="20.7109375" customWidth="1"/>
    <col min="2" max="2" width="50.42578125" customWidth="1"/>
    <col min="6" max="6" width="57.42578125" customWidth="1"/>
    <col min="10" max="10" width="57" customWidth="1"/>
    <col min="14" max="14" width="53.85546875" customWidth="1"/>
    <col min="18" max="18" width="58.85546875" customWidth="1"/>
  </cols>
  <sheetData>
    <row r="1" spans="1:20">
      <c r="B1" t="s">
        <v>106</v>
      </c>
    </row>
    <row r="2" spans="1:20">
      <c r="B2" s="13" t="s">
        <v>104</v>
      </c>
      <c r="D2">
        <f>D5+D8+D14</f>
        <v>0</v>
      </c>
      <c r="F2" s="13" t="s">
        <v>104</v>
      </c>
      <c r="H2">
        <f>SUM(H22:H27)</f>
        <v>0</v>
      </c>
      <c r="J2" s="13" t="s">
        <v>104</v>
      </c>
      <c r="L2">
        <f>SUM(L22:L47)</f>
        <v>0</v>
      </c>
      <c r="N2" s="13" t="s">
        <v>104</v>
      </c>
      <c r="P2">
        <f>SUM(P22:P34)</f>
        <v>0</v>
      </c>
      <c r="R2" s="13" t="s">
        <v>104</v>
      </c>
      <c r="T2">
        <f>T5+T8</f>
        <v>0</v>
      </c>
    </row>
    <row r="3" spans="1:20">
      <c r="B3" s="13" t="s">
        <v>105</v>
      </c>
      <c r="D3">
        <f>D6+D9+D15</f>
        <v>29</v>
      </c>
      <c r="F3" s="13" t="s">
        <v>105</v>
      </c>
      <c r="H3">
        <v>5</v>
      </c>
      <c r="J3" s="13" t="s">
        <v>105</v>
      </c>
      <c r="L3">
        <f>L6+L9</f>
        <v>13</v>
      </c>
      <c r="N3" s="13" t="s">
        <v>105</v>
      </c>
      <c r="P3">
        <v>9</v>
      </c>
      <c r="R3" s="13" t="s">
        <v>105</v>
      </c>
      <c r="T3">
        <f>T6+T9</f>
        <v>14</v>
      </c>
    </row>
    <row r="4" spans="1:20" ht="15.75">
      <c r="B4" s="13"/>
      <c r="F4" s="13"/>
      <c r="I4" s="4" t="s">
        <v>31</v>
      </c>
      <c r="J4" s="13"/>
      <c r="N4" s="13"/>
      <c r="Q4" t="s">
        <v>109</v>
      </c>
      <c r="R4" s="13"/>
    </row>
    <row r="5" spans="1:20" ht="15.75">
      <c r="A5" s="4" t="s">
        <v>20</v>
      </c>
      <c r="B5" s="13" t="s">
        <v>107</v>
      </c>
      <c r="D5">
        <f>SUM(D36:D63)</f>
        <v>0</v>
      </c>
      <c r="F5" s="13"/>
      <c r="I5" s="4"/>
      <c r="J5" s="13" t="s">
        <v>107</v>
      </c>
      <c r="L5">
        <f>SUM(L22:L30)</f>
        <v>0</v>
      </c>
      <c r="M5" s="4" t="s">
        <v>69</v>
      </c>
      <c r="N5" s="13"/>
      <c r="R5" s="13" t="s">
        <v>107</v>
      </c>
      <c r="T5">
        <f>SUM(T22:T35)</f>
        <v>0</v>
      </c>
    </row>
    <row r="6" spans="1:20" ht="15.75">
      <c r="A6" s="4" t="s">
        <v>20</v>
      </c>
      <c r="B6" s="13" t="s">
        <v>105</v>
      </c>
      <c r="D6">
        <v>21</v>
      </c>
      <c r="F6" s="13"/>
      <c r="I6" s="4"/>
      <c r="J6" s="13" t="s">
        <v>105</v>
      </c>
      <c r="L6">
        <v>9</v>
      </c>
      <c r="M6" s="4" t="s">
        <v>69</v>
      </c>
      <c r="N6" s="13"/>
      <c r="R6" s="13" t="s">
        <v>105</v>
      </c>
      <c r="T6">
        <v>5</v>
      </c>
    </row>
    <row r="7" spans="1:20" ht="15.75">
      <c r="A7" s="4"/>
      <c r="B7" s="13"/>
      <c r="F7" s="13"/>
      <c r="I7" s="4" t="s">
        <v>32</v>
      </c>
      <c r="J7" s="13"/>
      <c r="N7" s="13" t="s">
        <v>104</v>
      </c>
      <c r="P7">
        <f>IF(O34="oui",SUM(P36:P39),0)</f>
        <v>0</v>
      </c>
      <c r="R7" s="13"/>
    </row>
    <row r="8" spans="1:20" ht="15.75">
      <c r="A8" s="4" t="s">
        <v>21</v>
      </c>
      <c r="B8" s="13" t="s">
        <v>107</v>
      </c>
      <c r="D8">
        <f>SUM(D22:D26)</f>
        <v>0</v>
      </c>
      <c r="F8" s="13"/>
      <c r="I8" s="4"/>
      <c r="J8" s="13" t="s">
        <v>107</v>
      </c>
      <c r="L8">
        <f>SUM(L33:L36)</f>
        <v>0</v>
      </c>
      <c r="N8" s="13" t="s">
        <v>105</v>
      </c>
      <c r="P8">
        <f>IF(O34="oui",3,0)</f>
        <v>0</v>
      </c>
      <c r="Q8" s="4" t="s">
        <v>103</v>
      </c>
      <c r="R8" s="13" t="s">
        <v>107</v>
      </c>
      <c r="T8">
        <f>SUM(T38:T47)</f>
        <v>0</v>
      </c>
    </row>
    <row r="9" spans="1:20" ht="15.75">
      <c r="A9" s="4" t="s">
        <v>21</v>
      </c>
      <c r="B9" s="13" t="s">
        <v>105</v>
      </c>
      <c r="D9">
        <v>4</v>
      </c>
      <c r="F9" s="13"/>
      <c r="I9" s="4"/>
      <c r="J9" s="13" t="s">
        <v>105</v>
      </c>
      <c r="L9">
        <v>4</v>
      </c>
      <c r="N9" s="13"/>
      <c r="Q9" s="4" t="s">
        <v>103</v>
      </c>
      <c r="R9" s="13" t="s">
        <v>105</v>
      </c>
      <c r="T9">
        <v>9</v>
      </c>
    </row>
    <row r="10" spans="1:20" ht="15.75">
      <c r="B10" s="13"/>
      <c r="F10" s="13"/>
      <c r="I10" s="4" t="s">
        <v>34</v>
      </c>
      <c r="J10" s="13"/>
      <c r="N10" s="13"/>
      <c r="R10" s="13"/>
    </row>
    <row r="11" spans="1:20" ht="15.75">
      <c r="A11" s="4"/>
      <c r="B11" s="13"/>
      <c r="F11" s="13"/>
      <c r="I11" s="4"/>
      <c r="J11" s="13" t="s">
        <v>107</v>
      </c>
      <c r="L11">
        <f>L39</f>
        <v>0</v>
      </c>
      <c r="N11" s="13"/>
      <c r="R11" s="13"/>
    </row>
    <row r="12" spans="1:20" ht="15.75">
      <c r="A12" s="4"/>
      <c r="B12" s="13"/>
      <c r="F12" s="13"/>
      <c r="I12" s="4"/>
      <c r="J12" s="13" t="s">
        <v>105</v>
      </c>
      <c r="L12">
        <v>1</v>
      </c>
      <c r="N12" s="13"/>
      <c r="R12" s="13"/>
    </row>
    <row r="13" spans="1:20" ht="15.75">
      <c r="A13" s="4"/>
      <c r="B13" s="13"/>
      <c r="F13" s="13"/>
      <c r="J13" s="13"/>
      <c r="N13" s="13"/>
      <c r="R13" s="13"/>
    </row>
    <row r="14" spans="1:20" ht="15.75">
      <c r="A14" s="51" t="s">
        <v>176</v>
      </c>
      <c r="B14" s="13" t="s">
        <v>107</v>
      </c>
      <c r="D14">
        <f>SUM(D30:D33)</f>
        <v>0</v>
      </c>
      <c r="F14" s="13"/>
      <c r="J14" s="13"/>
      <c r="N14" s="13"/>
      <c r="R14" s="13"/>
    </row>
    <row r="15" spans="1:20" ht="15.75">
      <c r="A15" s="51" t="s">
        <v>176</v>
      </c>
      <c r="B15" s="13" t="s">
        <v>105</v>
      </c>
      <c r="D15">
        <v>4</v>
      </c>
      <c r="F15" s="13"/>
      <c r="J15" s="13"/>
      <c r="N15" s="13"/>
      <c r="R15" s="13"/>
    </row>
    <row r="16" spans="1:20">
      <c r="B16" s="13"/>
      <c r="F16" s="13"/>
      <c r="J16" s="13"/>
      <c r="N16" s="13"/>
      <c r="R16" s="13"/>
    </row>
    <row r="17" spans="1:20" ht="15.75">
      <c r="A17" s="4"/>
      <c r="B17" s="13"/>
      <c r="F17" s="13"/>
      <c r="J17" s="13"/>
      <c r="N17" s="13"/>
      <c r="R17" s="13"/>
    </row>
    <row r="18" spans="1:20" ht="15.75">
      <c r="A18" s="4"/>
      <c r="B18" s="13"/>
      <c r="F18" s="13"/>
      <c r="J18" s="13"/>
      <c r="N18" s="13"/>
      <c r="R18" s="13"/>
    </row>
    <row r="19" spans="1:20" ht="15.75">
      <c r="A19" s="4"/>
      <c r="B19" s="13"/>
      <c r="F19" s="13"/>
      <c r="J19" s="13"/>
      <c r="N19" s="13"/>
      <c r="R19" s="13"/>
    </row>
    <row r="21" spans="1:20" ht="16.5" thickBot="1">
      <c r="A21" s="51" t="s">
        <v>21</v>
      </c>
      <c r="B21" s="17"/>
      <c r="C21" s="17"/>
      <c r="E21" s="4" t="s">
        <v>33</v>
      </c>
      <c r="F21" s="5"/>
      <c r="G21" s="5"/>
      <c r="I21" s="4" t="s">
        <v>31</v>
      </c>
      <c r="J21" s="5"/>
      <c r="K21" s="5"/>
      <c r="L21" s="3"/>
      <c r="M21" s="4" t="s">
        <v>69</v>
      </c>
      <c r="N21" s="5"/>
      <c r="O21" s="5"/>
      <c r="Q21" s="4" t="s">
        <v>76</v>
      </c>
      <c r="R21" s="5"/>
      <c r="S21" s="5"/>
    </row>
    <row r="22" spans="1:20" ht="36.75" thickBot="1">
      <c r="A22" s="17"/>
      <c r="B22" s="53" t="s">
        <v>180</v>
      </c>
      <c r="C22" s="54">
        <f>Déchets!E8</f>
        <v>0</v>
      </c>
      <c r="D22">
        <f>IF(C22=Listes!$B$5,1)+IF(C22=Listes!$B$4,0.5)</f>
        <v>0</v>
      </c>
      <c r="E22" s="5"/>
      <c r="F22" s="9" t="s">
        <v>35</v>
      </c>
      <c r="G22" s="2">
        <f>'Energie '!E8</f>
        <v>0</v>
      </c>
      <c r="H22" s="10">
        <f>IF(G22=Listes!$B$5,1,0)+IF(G22=Listes!$B$4,0.5,0)</f>
        <v>0</v>
      </c>
      <c r="I22" s="5"/>
      <c r="J22" s="63" t="s">
        <v>36</v>
      </c>
      <c r="K22" s="54">
        <f>'Eau, habillage, nettoyage'!E8</f>
        <v>0</v>
      </c>
      <c r="L22">
        <f>IF(K22=Listes!$D$3,1,0)</f>
        <v>0</v>
      </c>
      <c r="M22" s="5"/>
      <c r="N22" s="9" t="s">
        <v>59</v>
      </c>
      <c r="O22" s="2">
        <f>'Formation du personnel'!E9</f>
        <v>0</v>
      </c>
      <c r="P22" s="10">
        <f>IF(O22=Listes!$B$5,1,0)+IF(O22=Listes!$B$4,0.5,0)</f>
        <v>0</v>
      </c>
      <c r="Q22" s="5"/>
      <c r="R22" s="9" t="s">
        <v>82</v>
      </c>
      <c r="S22" s="2">
        <f>'Gaz halogénés et anesthésie'!E8</f>
        <v>0</v>
      </c>
      <c r="T22" s="10">
        <f>IF(S22="non",1,0)</f>
        <v>0</v>
      </c>
    </row>
    <row r="23" spans="1:20" ht="24.75" thickBot="1">
      <c r="A23" s="17"/>
      <c r="B23" s="53" t="s">
        <v>178</v>
      </c>
      <c r="C23" s="54">
        <f>Déchets!E9</f>
        <v>0</v>
      </c>
      <c r="D23" t="b">
        <f>IF(C23=Listes!$D$3,1)</f>
        <v>0</v>
      </c>
      <c r="E23" s="4" t="s">
        <v>1</v>
      </c>
      <c r="I23" s="5"/>
      <c r="J23" s="79" t="s">
        <v>172</v>
      </c>
      <c r="K23" s="54">
        <f>'Eau, habillage, nettoyage'!E9</f>
        <v>0</v>
      </c>
      <c r="L23">
        <f>IF(K23=Listes!$D$3,1,0)</f>
        <v>0</v>
      </c>
      <c r="M23" s="5"/>
      <c r="N23" s="9" t="s">
        <v>58</v>
      </c>
      <c r="O23" s="2">
        <f>'Formation du personnel'!E10</f>
        <v>0</v>
      </c>
      <c r="P23" s="10">
        <f>IF(O23=Listes!$B$5,1,0)+IF(O23=Listes!$B$4,0.5,0)</f>
        <v>0</v>
      </c>
      <c r="Q23" s="5"/>
      <c r="R23" s="9" t="s">
        <v>100</v>
      </c>
      <c r="S23" s="2">
        <f>'Gaz halogénés et anesthésie'!E9</f>
        <v>0</v>
      </c>
    </row>
    <row r="24" spans="1:20" ht="24.75" thickBot="1">
      <c r="A24" s="51"/>
      <c r="B24" s="53" t="s">
        <v>18</v>
      </c>
      <c r="C24" s="54">
        <f>Déchets!E10</f>
        <v>0</v>
      </c>
      <c r="D24">
        <f>IF(C24=Listes!$B$5,1)+IF(C24=Listes!$B$4,0.5)</f>
        <v>0</v>
      </c>
      <c r="E24" s="5"/>
      <c r="F24" s="9" t="s">
        <v>45</v>
      </c>
      <c r="G24" s="2">
        <f>'Energie '!E10</f>
        <v>0</v>
      </c>
      <c r="H24" s="10">
        <f>IF(G24=Listes!$B$5,1,0)+IF(G24=Listes!$B$4,0.5,0)</f>
        <v>0</v>
      </c>
      <c r="I24" s="4"/>
      <c r="J24" s="63" t="s">
        <v>37</v>
      </c>
      <c r="K24" s="54">
        <f>'Eau, habillage, nettoyage'!E10</f>
        <v>0</v>
      </c>
      <c r="L24" s="11">
        <f>IF(K24=Listes!$F$5,0.5,0)+IF(K24=Listes!$F$4,1,0)</f>
        <v>0</v>
      </c>
      <c r="M24" s="4"/>
      <c r="N24" s="9" t="s">
        <v>57</v>
      </c>
      <c r="O24" s="2">
        <f>'Formation du personnel'!E11</f>
        <v>0</v>
      </c>
      <c r="P24">
        <f>IF(O24=Listes!$J$3,0.5,0)+IF(O24=Listes!$J$4,0.5,0)+IF(O24=Listes!$J$5,1,0)</f>
        <v>0</v>
      </c>
      <c r="Q24" s="4" t="s">
        <v>77</v>
      </c>
    </row>
    <row r="25" spans="1:20" ht="24.75" thickBot="1">
      <c r="A25" s="17"/>
      <c r="B25" s="53" t="s">
        <v>155</v>
      </c>
      <c r="C25" s="54">
        <f>Déchets!E11</f>
        <v>0</v>
      </c>
      <c r="E25" s="5"/>
      <c r="F25" s="9" t="s">
        <v>44</v>
      </c>
      <c r="G25" s="2">
        <f>'Energie '!E11</f>
        <v>0</v>
      </c>
      <c r="H25" s="10">
        <f>IF(G25=Listes!$B$5,1,0)+IF(G25=Listes!$B$4,0.5,0)</f>
        <v>0</v>
      </c>
      <c r="I25" s="5"/>
      <c r="J25" s="63" t="s">
        <v>38</v>
      </c>
      <c r="K25" s="54">
        <f>'Eau, habillage, nettoyage'!E11</f>
        <v>0</v>
      </c>
      <c r="L25" s="10">
        <f t="shared" ref="L25" si="0">IF(K25="oui",1,0)</f>
        <v>0</v>
      </c>
      <c r="M25" s="5" t="s">
        <v>141</v>
      </c>
      <c r="N25" s="9" t="s">
        <v>56</v>
      </c>
      <c r="O25" s="2">
        <f>'Formation du personnel'!E12</f>
        <v>0</v>
      </c>
      <c r="P25" s="10">
        <f t="shared" ref="P25:P27" si="1">IF(O25="oui",1,0)</f>
        <v>0</v>
      </c>
      <c r="Q25" s="4"/>
      <c r="R25" s="9" t="s">
        <v>85</v>
      </c>
      <c r="S25" s="2">
        <f>'Gaz halogénés et anesthésie'!E10</f>
        <v>0</v>
      </c>
      <c r="T25" s="10">
        <f>IF(S25="non",1,0)</f>
        <v>0</v>
      </c>
    </row>
    <row r="26" spans="1:20" ht="24.75" thickBot="1">
      <c r="A26" s="17"/>
      <c r="B26" s="53" t="s">
        <v>15</v>
      </c>
      <c r="C26" s="54">
        <f>Déchets!E12</f>
        <v>0</v>
      </c>
      <c r="D26">
        <f>IF(C26=Listes!$B$5,1)+IF(C26=Listes!$B$4,0.5)</f>
        <v>0</v>
      </c>
      <c r="E26" s="5"/>
      <c r="F26" s="9" t="s">
        <v>43</v>
      </c>
      <c r="G26" s="2">
        <f>'Energie '!E12</f>
        <v>0</v>
      </c>
      <c r="H26" s="10">
        <f>IF(G26=Listes!$B$5,1,0)+IF(G26=Listes!$B$4,0.5,0)</f>
        <v>0</v>
      </c>
      <c r="I26" s="5"/>
      <c r="J26" s="63" t="s">
        <v>139</v>
      </c>
      <c r="K26" s="54">
        <f>'Eau, habillage, nettoyage'!E12</f>
        <v>0</v>
      </c>
      <c r="L26">
        <f>IF(K26=Listes!$D$4,1,0)</f>
        <v>0</v>
      </c>
      <c r="M26" s="5"/>
      <c r="N26" s="9" t="s">
        <v>55</v>
      </c>
      <c r="O26" s="2">
        <f>'Formation du personnel'!E13</f>
        <v>0</v>
      </c>
      <c r="P26" s="10">
        <f t="shared" si="1"/>
        <v>0</v>
      </c>
      <c r="Q26" s="5"/>
      <c r="R26" s="9" t="s">
        <v>86</v>
      </c>
      <c r="S26" s="2">
        <f>'Gaz halogénés et anesthésie'!E11</f>
        <v>0</v>
      </c>
    </row>
    <row r="27" spans="1:20" ht="24.75" thickBot="1">
      <c r="A27" s="17"/>
      <c r="B27" s="53" t="s">
        <v>186</v>
      </c>
      <c r="C27" s="54">
        <f>Déchets!E13</f>
        <v>0</v>
      </c>
      <c r="F27" s="63" t="s">
        <v>185</v>
      </c>
      <c r="G27" s="54">
        <f>'Energie '!E13</f>
        <v>0</v>
      </c>
      <c r="H27" s="10">
        <f>IF(G27=Listes!$B$5,1,0)+IF(G27=Listes!$B$4,0.5,0)</f>
        <v>0</v>
      </c>
      <c r="I27" s="5"/>
      <c r="J27" s="63" t="s">
        <v>168</v>
      </c>
      <c r="K27" s="54">
        <f>'Eau, habillage, nettoyage'!E13</f>
        <v>0</v>
      </c>
      <c r="L27" s="10">
        <f>IF(K27=Listes!$F$4,1,0)+IF(K27=Listes!$F$5,0.5,0)</f>
        <v>0</v>
      </c>
      <c r="M27" s="5"/>
      <c r="N27" s="9" t="s">
        <v>54</v>
      </c>
      <c r="O27" s="2">
        <f>'Formation du personnel'!E14</f>
        <v>0</v>
      </c>
      <c r="P27" s="10">
        <f t="shared" si="1"/>
        <v>0</v>
      </c>
      <c r="Q27" s="5"/>
      <c r="R27" s="9" t="s">
        <v>88</v>
      </c>
      <c r="S27" s="2">
        <f>'Gaz halogénés et anesthésie'!E12</f>
        <v>0</v>
      </c>
    </row>
    <row r="28" spans="1:20" ht="24.75" thickBot="1">
      <c r="A28" s="14"/>
      <c r="B28" s="14"/>
      <c r="C28" s="14"/>
      <c r="I28" s="5"/>
      <c r="J28" s="79" t="s">
        <v>171</v>
      </c>
      <c r="K28" s="54">
        <f>'Eau, habillage, nettoyage'!E14</f>
        <v>0</v>
      </c>
      <c r="L28">
        <f>IF(K28=Listes!$D$3,1,0)</f>
        <v>0</v>
      </c>
      <c r="M28" s="4" t="s">
        <v>71</v>
      </c>
      <c r="Q28" s="5"/>
      <c r="R28" s="9" t="s">
        <v>90</v>
      </c>
      <c r="S28" s="2">
        <f>'Gaz halogénés et anesthésie'!E13</f>
        <v>0</v>
      </c>
    </row>
    <row r="29" spans="1:20" ht="24.75" thickBot="1">
      <c r="A29" s="51" t="s">
        <v>176</v>
      </c>
      <c r="B29" s="17"/>
      <c r="C29" s="55"/>
      <c r="J29" s="63" t="s">
        <v>175</v>
      </c>
      <c r="K29" s="54">
        <f>'Eau, habillage, nettoyage'!E15</f>
        <v>0</v>
      </c>
      <c r="L29">
        <f>IF(K29=Listes!$D$4,1,0)</f>
        <v>0</v>
      </c>
      <c r="M29" s="5"/>
      <c r="N29" s="9" t="s">
        <v>53</v>
      </c>
      <c r="O29" s="2">
        <f>'Formation du personnel'!E16</f>
        <v>0</v>
      </c>
      <c r="P29" s="10">
        <f t="shared" ref="P29" si="2">IF(O29="oui",1,0)</f>
        <v>0</v>
      </c>
      <c r="Q29" s="4"/>
      <c r="R29" s="9" t="s">
        <v>92</v>
      </c>
      <c r="S29" s="2">
        <f>'Gaz halogénés et anesthésie'!E14</f>
        <v>0</v>
      </c>
    </row>
    <row r="30" spans="1:20" ht="36.75" thickBot="1">
      <c r="A30" s="17"/>
      <c r="B30" s="53" t="s">
        <v>174</v>
      </c>
      <c r="C30" s="54">
        <f>Déchets!I22</f>
        <v>0</v>
      </c>
      <c r="D30">
        <f>IF(C30=Listes!$B$5,1)+IF(C30=Listes!$B$4,0.5)</f>
        <v>0</v>
      </c>
      <c r="J30" s="53" t="s">
        <v>147</v>
      </c>
      <c r="K30" s="54">
        <f>'Eau, habillage, nettoyage'!E16</f>
        <v>0</v>
      </c>
      <c r="L30">
        <f>IF(K30=Listes!$D$4,1,0)</f>
        <v>0</v>
      </c>
      <c r="M30" s="5"/>
      <c r="N30" s="9" t="s">
        <v>52</v>
      </c>
      <c r="O30" s="2">
        <f>'Formation du personnel'!E17</f>
        <v>0</v>
      </c>
      <c r="P30">
        <f>IF(O30=Listes!$J$3,0.5,0)+IF(O30=Listes!$J$4,0.5,0)+IF(O30=Listes!$J$5,1,0)</f>
        <v>0</v>
      </c>
      <c r="Q30" s="5"/>
      <c r="R30" s="9" t="s">
        <v>94</v>
      </c>
      <c r="S30" s="2">
        <f>'Gaz halogénés et anesthésie'!E15</f>
        <v>0</v>
      </c>
    </row>
    <row r="31" spans="1:20" ht="24.75" thickBot="1">
      <c r="A31" s="17"/>
      <c r="B31" s="63" t="s">
        <v>170</v>
      </c>
      <c r="C31" s="54">
        <f>Déchets!I23</f>
        <v>0</v>
      </c>
      <c r="D31" t="b">
        <f>IF(C31=Listes!$D$3,1)</f>
        <v>0</v>
      </c>
      <c r="M31" s="5"/>
      <c r="R31" s="63" t="s">
        <v>190</v>
      </c>
      <c r="S31" s="2">
        <f>'Gaz halogénés et anesthésie'!E16</f>
        <v>0</v>
      </c>
      <c r="T31" s="10">
        <f>IF(S31=Listes!$D$3,1,0)</f>
        <v>0</v>
      </c>
    </row>
    <row r="32" spans="1:20" ht="24.75" thickBot="1">
      <c r="A32" s="17"/>
      <c r="B32" s="53" t="s">
        <v>177</v>
      </c>
      <c r="C32" s="54">
        <f>Déchets!I24</f>
        <v>0</v>
      </c>
      <c r="D32">
        <f>IF(C32=Listes!$B$5,1)+IF(C32=Listes!$B$4,0.5)</f>
        <v>0</v>
      </c>
      <c r="I32" s="4" t="s">
        <v>32</v>
      </c>
      <c r="Q32" s="4" t="s">
        <v>78</v>
      </c>
    </row>
    <row r="33" spans="1:21" ht="24.75" thickBot="1">
      <c r="A33" s="17"/>
      <c r="B33" s="53" t="s">
        <v>156</v>
      </c>
      <c r="C33" s="54">
        <f>Déchets!I25</f>
        <v>0</v>
      </c>
      <c r="D33" t="b">
        <f>IF(C33=Listes!$D$3,1)</f>
        <v>0</v>
      </c>
      <c r="I33" s="5"/>
      <c r="J33" s="9" t="s">
        <v>42</v>
      </c>
      <c r="K33" s="2">
        <f>'Eau, habillage, nettoyage'!I8</f>
        <v>0</v>
      </c>
      <c r="L33" s="10">
        <f t="shared" ref="L33:L34" si="3">IF(K33="oui",1,0)</f>
        <v>0</v>
      </c>
      <c r="M33" s="4" t="s">
        <v>70</v>
      </c>
      <c r="Q33" s="5"/>
      <c r="R33" s="9" t="s">
        <v>95</v>
      </c>
      <c r="S33" s="2">
        <f>'Gaz halogénés et anesthésie'!E18</f>
        <v>0</v>
      </c>
      <c r="T33" s="10">
        <f t="shared" ref="T33" si="4">IF(S33="oui",1,0)</f>
        <v>0</v>
      </c>
    </row>
    <row r="34" spans="1:21" ht="24.75" thickBot="1">
      <c r="A34" s="51"/>
      <c r="B34" s="17"/>
      <c r="C34" s="55"/>
      <c r="I34" s="5"/>
      <c r="J34" s="9" t="s">
        <v>41</v>
      </c>
      <c r="K34" s="2">
        <f>'Eau, habillage, nettoyage'!I9</f>
        <v>0</v>
      </c>
      <c r="L34" s="10">
        <f t="shared" si="3"/>
        <v>0</v>
      </c>
      <c r="M34" s="5"/>
      <c r="N34" s="9" t="s">
        <v>72</v>
      </c>
      <c r="O34" s="2">
        <f>'Formation du personnel'!I8</f>
        <v>0</v>
      </c>
      <c r="P34" s="10">
        <f>IF(O34="non",1,0)</f>
        <v>0</v>
      </c>
      <c r="Q34" s="5"/>
      <c r="R34" s="9" t="s">
        <v>99</v>
      </c>
      <c r="S34" s="2">
        <f>'Gaz halogénés et anesthésie'!E19</f>
        <v>0</v>
      </c>
      <c r="T34" s="10">
        <f>IF(S34="AINOC",1,0)+IF(S34=Listes!N5,0.5,0)</f>
        <v>0</v>
      </c>
      <c r="U34" t="s">
        <v>140</v>
      </c>
    </row>
    <row r="35" spans="1:21" ht="16.5" thickBot="1">
      <c r="A35" s="51" t="s">
        <v>20</v>
      </c>
      <c r="B35" s="17"/>
      <c r="C35" s="17"/>
      <c r="I35" s="5"/>
      <c r="J35" s="9" t="s">
        <v>40</v>
      </c>
      <c r="K35" s="2">
        <f>'Eau, habillage, nettoyage'!I10</f>
        <v>0</v>
      </c>
      <c r="L35" s="10">
        <f>IF(K35=Listes!$B$5,1,0)+IF(K35=Listes!$B$4,0.5,0)</f>
        <v>0</v>
      </c>
      <c r="M35" s="5"/>
      <c r="N35" s="9" t="s">
        <v>61</v>
      </c>
      <c r="O35" s="2">
        <f>'Formation du personnel'!I10</f>
        <v>0</v>
      </c>
      <c r="Q35" s="5"/>
      <c r="R35" s="9" t="s">
        <v>74</v>
      </c>
      <c r="S35" s="2">
        <f>'Gaz halogénés et anesthésie'!E20</f>
        <v>0</v>
      </c>
    </row>
    <row r="36" spans="1:21" ht="24.75" thickBot="1">
      <c r="A36" s="17"/>
      <c r="B36" s="53" t="s">
        <v>7</v>
      </c>
      <c r="C36" s="54">
        <f>Déchets!E16</f>
        <v>0</v>
      </c>
      <c r="D36">
        <f>IF(C36=Listes!$B$5,1)+IF(C36=Listes!$B$4,0.5)</f>
        <v>0</v>
      </c>
      <c r="J36" s="53" t="s">
        <v>10</v>
      </c>
      <c r="K36" s="2">
        <f>'Eau, habillage, nettoyage'!I11</f>
        <v>0</v>
      </c>
      <c r="L36">
        <f>IF(K36=Listes!$D$3,1,0)</f>
        <v>0</v>
      </c>
      <c r="M36" s="5"/>
      <c r="N36" s="9" t="s">
        <v>62</v>
      </c>
      <c r="O36" s="2">
        <f>'Formation du personnel'!I11</f>
        <v>0</v>
      </c>
      <c r="P36" s="10">
        <f>IF(O36="non",1,0)</f>
        <v>0</v>
      </c>
    </row>
    <row r="37" spans="1:21" ht="16.5" thickBot="1">
      <c r="A37" s="17"/>
      <c r="B37" s="53" t="s">
        <v>8</v>
      </c>
      <c r="C37" s="54">
        <f>Déchets!E17</f>
        <v>0</v>
      </c>
      <c r="D37" t="b">
        <f>IF(C37=Listes!$D$3,1)</f>
        <v>0</v>
      </c>
      <c r="I37" s="1"/>
      <c r="J37" s="1"/>
      <c r="K37" s="1"/>
      <c r="M37" s="1"/>
      <c r="N37" s="9" t="s">
        <v>63</v>
      </c>
      <c r="O37" s="2">
        <f>'Formation du personnel'!I12</f>
        <v>0</v>
      </c>
      <c r="Q37" s="4" t="s">
        <v>103</v>
      </c>
    </row>
    <row r="38" spans="1:21" ht="24.75" thickBot="1">
      <c r="A38" s="17"/>
      <c r="B38" s="17"/>
      <c r="C38" s="55"/>
      <c r="I38" s="4" t="s">
        <v>34</v>
      </c>
      <c r="J38" s="5"/>
      <c r="K38" s="5"/>
      <c r="M38" s="4"/>
      <c r="N38" s="9" t="s">
        <v>64</v>
      </c>
      <c r="O38" s="2">
        <f>'Formation du personnel'!I13</f>
        <v>0</v>
      </c>
      <c r="P38" s="10">
        <f>IF(O38="non",1,0)</f>
        <v>0</v>
      </c>
      <c r="Q38" s="5"/>
      <c r="R38" s="9" t="s">
        <v>83</v>
      </c>
      <c r="S38" s="2">
        <f>'Gaz halogénés et anesthésie'!I8</f>
        <v>0</v>
      </c>
      <c r="T38" s="10">
        <f>IF(S38=Listes!$D$3,1,0)</f>
        <v>0</v>
      </c>
    </row>
    <row r="39" spans="1:21" ht="24.75" thickBot="1">
      <c r="A39" s="17"/>
      <c r="B39" s="53" t="s">
        <v>11</v>
      </c>
      <c r="C39" s="54">
        <f>Déchets!E19</f>
        <v>0</v>
      </c>
      <c r="D39">
        <f>IF(C39=Listes!$B$5,1)+IF(C39=Listes!$B$4,0.5)</f>
        <v>0</v>
      </c>
      <c r="I39" s="5"/>
      <c r="J39" s="9" t="s">
        <v>39</v>
      </c>
      <c r="K39" s="2">
        <f>'Eau, habillage, nettoyage'!I14</f>
        <v>0</v>
      </c>
      <c r="L39" s="10">
        <v>0</v>
      </c>
      <c r="M39" s="5"/>
      <c r="N39" s="9" t="s">
        <v>65</v>
      </c>
      <c r="O39" s="2">
        <f>'Formation du personnel'!I14</f>
        <v>0</v>
      </c>
      <c r="P39" s="10">
        <f>IF(O39="non",1,0)</f>
        <v>0</v>
      </c>
      <c r="Q39" s="5"/>
      <c r="R39" s="9" t="s">
        <v>101</v>
      </c>
      <c r="S39" s="2">
        <f>'Gaz halogénés et anesthésie'!I9</f>
        <v>0</v>
      </c>
      <c r="T39" s="10">
        <f>IF(S39=Listes!$B$5,1,0)+IF(S39=Listes!$B$4,0.5,0)</f>
        <v>0</v>
      </c>
    </row>
    <row r="40" spans="1:21" ht="24.75" thickBot="1">
      <c r="A40" s="17"/>
      <c r="B40" s="53" t="s">
        <v>8</v>
      </c>
      <c r="C40" s="54">
        <f>Déchets!E20</f>
        <v>0</v>
      </c>
      <c r="D40" t="b">
        <f>IF(C40=Listes!$D$3,1)</f>
        <v>0</v>
      </c>
      <c r="L40" t="s">
        <v>142</v>
      </c>
      <c r="M40" s="1"/>
      <c r="N40" s="9" t="s">
        <v>66</v>
      </c>
      <c r="O40" s="2">
        <f>'Formation du personnel'!I15</f>
        <v>0</v>
      </c>
      <c r="Q40" s="5"/>
      <c r="R40" s="9" t="s">
        <v>84</v>
      </c>
      <c r="S40" s="2">
        <f>'Gaz halogénés et anesthésie'!I10</f>
        <v>0</v>
      </c>
      <c r="T40" s="10">
        <f>IF(S40=Listes!$D$3,1,0)</f>
        <v>0</v>
      </c>
    </row>
    <row r="41" spans="1:21" ht="24.75" thickBot="1">
      <c r="A41" s="14"/>
      <c r="B41" s="14"/>
      <c r="C41" s="44"/>
      <c r="M41" s="1"/>
      <c r="N41" s="9" t="s">
        <v>67</v>
      </c>
      <c r="O41" s="2">
        <f>'Formation du personnel'!I16</f>
        <v>0</v>
      </c>
      <c r="Q41" s="1"/>
      <c r="R41" s="9" t="s">
        <v>102</v>
      </c>
      <c r="S41" s="2">
        <f>'Gaz halogénés et anesthésie'!I11</f>
        <v>0</v>
      </c>
      <c r="T41" s="10">
        <f>IF(S41=Listes!$B$5,1,0)+IF(S41=Listes!$B$4,0.5,0)</f>
        <v>0</v>
      </c>
    </row>
    <row r="42" spans="1:21" ht="24.75" thickBot="1">
      <c r="A42" s="14"/>
      <c r="B42" s="53" t="s">
        <v>16</v>
      </c>
      <c r="C42" s="54">
        <f>Déchets!E22</f>
        <v>0</v>
      </c>
      <c r="D42">
        <f>IF(C42=Listes!$B$5,1)+IF(C42=Listes!$B$4,0.5)</f>
        <v>0</v>
      </c>
      <c r="M42" s="1"/>
      <c r="N42" s="9" t="s">
        <v>68</v>
      </c>
      <c r="O42" s="2">
        <f>'Formation du personnel'!I17</f>
        <v>0</v>
      </c>
      <c r="Q42" s="4"/>
      <c r="R42" s="12" t="s">
        <v>87</v>
      </c>
      <c r="S42" s="2">
        <f>'Gaz halogénés et anesthésie'!I12</f>
        <v>0</v>
      </c>
      <c r="T42" s="10">
        <f t="shared" ref="T42:T43" si="5">IF(S42="oui",1,0)</f>
        <v>0</v>
      </c>
    </row>
    <row r="43" spans="1:21" ht="24.75" thickBot="1">
      <c r="A43" s="14"/>
      <c r="B43" s="53" t="s">
        <v>157</v>
      </c>
      <c r="C43" s="54">
        <f>Déchets!E23</f>
        <v>0</v>
      </c>
      <c r="D43" t="b">
        <f>IF(C43=Listes!$D$3,1)</f>
        <v>0</v>
      </c>
      <c r="M43" s="1"/>
      <c r="N43" s="9" t="s">
        <v>60</v>
      </c>
      <c r="O43" s="2" t="e">
        <f>'Formation du personnel'!#REF!</f>
        <v>#REF!</v>
      </c>
      <c r="Q43" s="5"/>
      <c r="R43" s="12" t="s">
        <v>89</v>
      </c>
      <c r="S43" s="2">
        <f>'Gaz halogénés et anesthésie'!I13</f>
        <v>0</v>
      </c>
      <c r="T43" s="10">
        <f t="shared" si="5"/>
        <v>0</v>
      </c>
    </row>
    <row r="44" spans="1:21" ht="24.75" thickBot="1">
      <c r="Q44" s="1"/>
      <c r="R44" s="9" t="s">
        <v>91</v>
      </c>
      <c r="S44" s="2">
        <f>'Gaz halogénés et anesthésie'!I14</f>
        <v>0</v>
      </c>
      <c r="T44" s="10">
        <f>IF(S44=Listes!$D$3,1,0)</f>
        <v>0</v>
      </c>
    </row>
    <row r="45" spans="1:21" ht="36.75" thickBot="1">
      <c r="B45" s="53" t="s">
        <v>165</v>
      </c>
      <c r="C45" s="54">
        <f>Déchets!E25</f>
        <v>0</v>
      </c>
      <c r="D45">
        <f>IF(C45=Listes!$B$5,1)+IF(C45=Listes!$B$4,0.5)</f>
        <v>0</v>
      </c>
      <c r="Q45" s="1"/>
      <c r="R45" s="9" t="s">
        <v>93</v>
      </c>
      <c r="S45" s="2">
        <f>'Gaz halogénés et anesthésie'!I15</f>
        <v>0</v>
      </c>
      <c r="T45" s="10">
        <f>IF(S45=Listes!$D$3,1,0)</f>
        <v>0</v>
      </c>
    </row>
    <row r="46" spans="1:21" ht="15.75" thickBot="1">
      <c r="B46" s="53" t="s">
        <v>164</v>
      </c>
      <c r="C46" s="54">
        <f>Déchets!E26</f>
        <v>0</v>
      </c>
      <c r="D46" t="b">
        <f>IF(C46=Listes!$D$3,1)</f>
        <v>0</v>
      </c>
      <c r="Q46" s="1"/>
      <c r="R46" s="9" t="s">
        <v>75</v>
      </c>
    </row>
    <row r="47" spans="1:21" ht="15.75" thickBot="1">
      <c r="B47" s="53" t="s">
        <v>166</v>
      </c>
      <c r="C47" s="54">
        <f>Déchets!E27</f>
        <v>0</v>
      </c>
      <c r="D47" t="b">
        <f>IF(C47=Listes!$D$3,1)</f>
        <v>0</v>
      </c>
      <c r="R47" s="63" t="s">
        <v>169</v>
      </c>
      <c r="S47" s="2">
        <f>'Gaz halogénés et anesthésie'!I17</f>
        <v>0</v>
      </c>
      <c r="T47" s="10">
        <f>IF(S47=Listes!$D$3,1,0)</f>
        <v>0</v>
      </c>
    </row>
    <row r="48" spans="1:21" ht="15.75" thickBot="1">
      <c r="B48" s="14"/>
      <c r="C48" s="14"/>
    </row>
    <row r="49" spans="2:4" ht="24.75" thickBot="1">
      <c r="B49" s="53" t="s">
        <v>12</v>
      </c>
      <c r="C49" s="54">
        <f>Déchets!E29</f>
        <v>0</v>
      </c>
      <c r="D49">
        <f>IF(C49=Listes!$B$5,1)+IF(C49=Listes!$B$4,0.5)</f>
        <v>0</v>
      </c>
    </row>
    <row r="50" spans="2:4" ht="15.75" thickBot="1">
      <c r="B50" s="53" t="s">
        <v>9</v>
      </c>
      <c r="C50" s="54">
        <f>Déchets!E30</f>
        <v>0</v>
      </c>
      <c r="D50" t="b">
        <f>IF(C50=Listes!$D$3,1)</f>
        <v>0</v>
      </c>
    </row>
    <row r="51" spans="2:4" ht="15.75" thickBot="1">
      <c r="B51" s="17"/>
      <c r="C51" s="55"/>
    </row>
    <row r="52" spans="2:4" ht="24.75" thickBot="1">
      <c r="B52" s="53" t="s">
        <v>17</v>
      </c>
      <c r="C52" s="54">
        <f>Déchets!I8</f>
        <v>0</v>
      </c>
      <c r="D52">
        <f>IF(C52=Listes!$B$5,1)+IF(C52=Listes!$B$4,0.5)</f>
        <v>0</v>
      </c>
    </row>
    <row r="53" spans="2:4" ht="15.75" thickBot="1">
      <c r="B53" s="53" t="s">
        <v>167</v>
      </c>
      <c r="C53" s="54">
        <f>Déchets!I9</f>
        <v>0</v>
      </c>
      <c r="D53" t="b">
        <f>IF(C53=Listes!$D$3,1)</f>
        <v>0</v>
      </c>
    </row>
    <row r="54" spans="2:4" ht="15.75" thickBot="1">
      <c r="B54" s="53" t="s">
        <v>166</v>
      </c>
      <c r="C54" s="54">
        <f>Déchets!I10</f>
        <v>0</v>
      </c>
      <c r="D54" t="b">
        <f>IF(C54=Listes!$D$3,1)</f>
        <v>0</v>
      </c>
    </row>
    <row r="55" spans="2:4" ht="15.75" thickBot="1">
      <c r="B55" s="14"/>
      <c r="C55" s="14"/>
    </row>
    <row r="56" spans="2:4" ht="24.75" thickBot="1">
      <c r="B56" s="53" t="s">
        <v>13</v>
      </c>
      <c r="C56" s="54">
        <f>Déchets!I12</f>
        <v>0</v>
      </c>
      <c r="D56">
        <f>IF(C56=Listes!$B$5,1)+IF(C56=Listes!$B$4,0.5)</f>
        <v>0</v>
      </c>
    </row>
    <row r="57" spans="2:4" ht="15.75" thickBot="1">
      <c r="B57" s="53" t="s">
        <v>9</v>
      </c>
      <c r="C57" s="54">
        <f>Déchets!I13</f>
        <v>0</v>
      </c>
      <c r="D57" t="b">
        <f>IF(C57=Listes!$D$3,1)</f>
        <v>0</v>
      </c>
    </row>
    <row r="58" spans="2:4" ht="15.75" thickBot="1">
      <c r="B58" s="17"/>
      <c r="C58" s="55"/>
    </row>
    <row r="59" spans="2:4" ht="24.75" thickBot="1">
      <c r="B59" s="53" t="s">
        <v>14</v>
      </c>
      <c r="C59" s="54">
        <f>Déchets!I15</f>
        <v>0</v>
      </c>
      <c r="D59">
        <f>IF(C59=Listes!$B$5,1)+IF(C59=Listes!$B$4,0.5)</f>
        <v>0</v>
      </c>
    </row>
    <row r="60" spans="2:4" ht="15.75" thickBot="1">
      <c r="B60" s="53" t="s">
        <v>9</v>
      </c>
      <c r="C60" s="54">
        <f>Déchets!I16</f>
        <v>0</v>
      </c>
      <c r="D60" t="b">
        <f>IF(C60=Listes!$D$3,1)</f>
        <v>0</v>
      </c>
    </row>
    <row r="61" spans="2:4" ht="24.75" thickBot="1">
      <c r="B61" s="53" t="s">
        <v>183</v>
      </c>
      <c r="C61" s="54">
        <f>Déchets!I17</f>
        <v>0</v>
      </c>
      <c r="D61">
        <f>IF(C61=Listes!$B$5,1)+IF(C61=Listes!$B$4,0.5)</f>
        <v>0</v>
      </c>
    </row>
    <row r="62" spans="2:4" ht="15.75" thickBot="1">
      <c r="B62" s="53" t="s">
        <v>184</v>
      </c>
      <c r="C62" s="54">
        <f>Déchets!I18</f>
        <v>0</v>
      </c>
      <c r="D62" t="b">
        <f>IF(C62=Listes!$D$3,1)</f>
        <v>0</v>
      </c>
    </row>
    <row r="63" spans="2:4" ht="24.75" thickBot="1">
      <c r="B63" s="53" t="s">
        <v>179</v>
      </c>
      <c r="C63" s="54">
        <f>Déchets!I19</f>
        <v>0</v>
      </c>
      <c r="D63">
        <f>IF(C63=Listes!$B$5,1)+IF(C63=Listes!$B$4,0.5)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94AC384E63A34094C32AAF8AEC66FC" ma:contentTypeVersion="14" ma:contentTypeDescription="Crée un document." ma:contentTypeScope="" ma:versionID="015ccd150aef9261668c26695d5278bb">
  <xsd:schema xmlns:xsd="http://www.w3.org/2001/XMLSchema" xmlns:xs="http://www.w3.org/2001/XMLSchema" xmlns:p="http://schemas.microsoft.com/office/2006/metadata/properties" xmlns:ns2="b3cf6fc3-85c7-4fd6-94f4-904b53e3f026" xmlns:ns3="559936a3-034e-4faa-bca1-c6ec536fb164" targetNamespace="http://schemas.microsoft.com/office/2006/metadata/properties" ma:root="true" ma:fieldsID="efad5015e734b8f46761d1f11aae1925" ns2:_="" ns3:_="">
    <xsd:import namespace="b3cf6fc3-85c7-4fd6-94f4-904b53e3f026"/>
    <xsd:import namespace="559936a3-034e-4faa-bca1-c6ec536fb1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cf6fc3-85c7-4fd6-94f4-904b53e3f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85c0dd3-cea6-4a56-9320-15e8e520db9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9936a3-034e-4faa-bca1-c6ec536fb1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2ff8aff-b17e-40dd-acd4-0c9b662a4f73}" ma:internalName="TaxCatchAll" ma:showField="CatchAllData" ma:web="559936a3-034e-4faa-bca1-c6ec536fb1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cf6fc3-85c7-4fd6-94f4-904b53e3f026">
      <Terms xmlns="http://schemas.microsoft.com/office/infopath/2007/PartnerControls"/>
    </lcf76f155ced4ddcb4097134ff3c332f>
    <TaxCatchAll xmlns="559936a3-034e-4faa-bca1-c6ec536fb16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28CC99-1561-4A17-8F67-7AE655980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cf6fc3-85c7-4fd6-94f4-904b53e3f026"/>
    <ds:schemaRef ds:uri="559936a3-034e-4faa-bca1-c6ec536fb1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9D315C-6FE9-403A-9C41-EA97A4A93C62}">
  <ds:schemaRefs>
    <ds:schemaRef ds:uri="http://schemas.microsoft.com/office/infopath/2007/PartnerControls"/>
    <ds:schemaRef ds:uri="559936a3-034e-4faa-bca1-c6ec536fb164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3cf6fc3-85c7-4fd6-94f4-904b53e3f02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E4856F-1EEA-45B6-BEC4-D740851E92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Introduction</vt:lpstr>
      <vt:lpstr>Déchets</vt:lpstr>
      <vt:lpstr>Energie </vt:lpstr>
      <vt:lpstr>Eau, habillage, nettoyage</vt:lpstr>
      <vt:lpstr>Gaz halogénés et anesthésie</vt:lpstr>
      <vt:lpstr>Formation du personnel</vt:lpstr>
      <vt:lpstr>Autres</vt:lpstr>
      <vt:lpstr>Synthèse</vt:lpstr>
      <vt:lpstr>Résultats</vt:lpstr>
      <vt:lpstr>Listes</vt:lpstr>
      <vt:lpstr>Fiche 1-2 gaz anesthésiques</vt:lpstr>
      <vt:lpstr>Fiche 3 seringues pré-remplies</vt:lpstr>
      <vt:lpstr>Fiche 4-5 gestion énergie</vt:lpstr>
      <vt:lpstr>Fiche 6 tri métal</vt:lpstr>
      <vt:lpstr>Fiche 7 DM usage unique</vt:lpstr>
      <vt:lpstr>Fiche 8 bouteilles eau</vt:lpstr>
      <vt:lpstr>Fiche 9 habillement</vt:lpstr>
      <vt:lpstr>Fiche 10 trousses sur mesure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D'ARRAS Loic</dc:creator>
  <cp:lastModifiedBy>dorothee.henin</cp:lastModifiedBy>
  <dcterms:created xsi:type="dcterms:W3CDTF">2023-12-19T10:49:04Z</dcterms:created>
  <dcterms:modified xsi:type="dcterms:W3CDTF">2024-01-25T15:23:47Z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0x010100E094AC384E63A34094C32AAF8AEC66FC</vt:lpwstr>
  </property>
  <property fmtid="{D5CDD505-2E9C-101B-9397-08002B2CF9AE}" pid="3" name="MediaServiceImageTags">
    <vt:lpwstr/>
  </property>
</Properties>
</file>